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PRODER 2015\CONTABILIDAD COPINAR FER\POA 2023 COPRODER\"/>
    </mc:Choice>
  </mc:AlternateContent>
  <bookViews>
    <workbookView xWindow="-120" yWindow="-120" windowWidth="20730" windowHeight="11160" activeTab="3"/>
  </bookViews>
  <sheets>
    <sheet name="DETALLE PRESUPUESTARIO" sheetId="7" r:id="rId1"/>
    <sheet name="POA CORRIENTE" sheetId="5" r:id="rId2"/>
    <sheet name="MATRIZ POA TECNICO" sheetId="3" r:id="rId3"/>
    <sheet name="TALENTO HUMANO" sheetId="6" r:id="rId4"/>
  </sheets>
  <externalReferences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5" l="1"/>
  <c r="T16" i="5" l="1"/>
  <c r="T6" i="5"/>
  <c r="C13" i="7"/>
  <c r="D13" i="7" s="1"/>
  <c r="T17" i="5"/>
  <c r="T15" i="5"/>
  <c r="T14" i="5"/>
  <c r="T13" i="5"/>
  <c r="T12" i="5"/>
  <c r="T11" i="5"/>
  <c r="T10" i="5"/>
  <c r="T9" i="5"/>
  <c r="T8" i="5"/>
  <c r="T7" i="5"/>
  <c r="T5" i="5"/>
  <c r="T19" i="5" s="1"/>
  <c r="AC43" i="3"/>
  <c r="AB41" i="3"/>
  <c r="B14" i="7" s="1"/>
  <c r="AG38" i="3"/>
  <c r="AG27" i="3"/>
  <c r="AF36" i="3"/>
  <c r="AG35" i="3"/>
  <c r="AG10" i="3"/>
  <c r="AG9" i="3"/>
  <c r="D12" i="7" l="1"/>
  <c r="C15" i="7"/>
  <c r="AG11" i="3"/>
  <c r="AG13" i="3"/>
  <c r="AF24" i="3"/>
  <c r="AG24" i="3" s="1"/>
  <c r="AG36" i="3"/>
  <c r="C12" i="7" l="1"/>
  <c r="AC42" i="3"/>
  <c r="C16" i="7" s="1"/>
  <c r="M19" i="5"/>
  <c r="F25" i="6"/>
  <c r="AF23" i="3"/>
  <c r="AC41" i="3" s="1"/>
  <c r="AG23" i="3" l="1"/>
  <c r="C14" i="7"/>
  <c r="F16" i="6" l="1"/>
  <c r="F24" i="6"/>
  <c r="F17" i="6" l="1"/>
  <c r="AB43" i="3"/>
  <c r="B15" i="7" l="1"/>
  <c r="D15" i="7" s="1"/>
  <c r="Z42" i="3"/>
  <c r="Z41" i="3"/>
  <c r="AB42" i="3"/>
  <c r="Y41" i="3"/>
  <c r="Y42" i="3"/>
  <c r="Y43" i="3"/>
  <c r="D14" i="7" l="1"/>
  <c r="B16" i="7"/>
  <c r="D16" i="7" s="1"/>
  <c r="E64" i="6"/>
  <c r="F64" i="6" s="1"/>
  <c r="E63" i="6"/>
  <c r="F63" i="6" s="1"/>
  <c r="E62" i="6"/>
  <c r="F62" i="6" s="1"/>
  <c r="E61" i="6"/>
  <c r="F61" i="6" s="1"/>
  <c r="F60" i="6"/>
  <c r="F59" i="6"/>
  <c r="E58" i="6"/>
  <c r="F58" i="6" s="1"/>
  <c r="F57" i="6"/>
  <c r="E56" i="6"/>
  <c r="F56" i="6" s="1"/>
  <c r="E55" i="6"/>
  <c r="F55" i="6" s="1"/>
  <c r="E54" i="6"/>
  <c r="F54" i="6" s="1"/>
  <c r="E53" i="6"/>
  <c r="F53" i="6" s="1"/>
  <c r="F52" i="6"/>
  <c r="F51" i="6"/>
  <c r="E50" i="6"/>
  <c r="F50" i="6" s="1"/>
  <c r="F49" i="6"/>
  <c r="E48" i="6"/>
  <c r="F48" i="6" s="1"/>
  <c r="E47" i="6"/>
  <c r="F47" i="6" s="1"/>
  <c r="E46" i="6"/>
  <c r="F46" i="6" s="1"/>
  <c r="E45" i="6"/>
  <c r="F45" i="6" s="1"/>
  <c r="F44" i="6"/>
  <c r="F43" i="6"/>
  <c r="E42" i="6"/>
  <c r="F42" i="6" s="1"/>
  <c r="F41" i="6"/>
  <c r="E40" i="6"/>
  <c r="F40" i="6" s="1"/>
  <c r="E39" i="6"/>
  <c r="F39" i="6" s="1"/>
  <c r="E38" i="6"/>
  <c r="F38" i="6" s="1"/>
  <c r="E37" i="6"/>
  <c r="F37" i="6" s="1"/>
  <c r="F36" i="6"/>
  <c r="F35" i="6"/>
  <c r="E34" i="6"/>
  <c r="F34" i="6" s="1"/>
  <c r="F33" i="6"/>
  <c r="E32" i="6"/>
  <c r="F32" i="6" s="1"/>
  <c r="E31" i="6"/>
  <c r="F31" i="6" s="1"/>
  <c r="E30" i="6"/>
  <c r="F30" i="6" s="1"/>
  <c r="E29" i="6"/>
  <c r="F29" i="6" s="1"/>
  <c r="F28" i="6"/>
  <c r="F27" i="6"/>
  <c r="F26" i="6"/>
  <c r="F23" i="6"/>
  <c r="F22" i="6"/>
  <c r="F21" i="6"/>
  <c r="F20" i="6"/>
  <c r="F19" i="6"/>
  <c r="F18" i="6"/>
  <c r="F15" i="6"/>
  <c r="F14" i="6"/>
  <c r="F13" i="6"/>
  <c r="F12" i="6"/>
  <c r="F11" i="6"/>
  <c r="F10" i="6"/>
  <c r="F9" i="6"/>
  <c r="G9" i="6" l="1"/>
  <c r="G17" i="6"/>
  <c r="G33" i="6"/>
  <c r="G41" i="6"/>
  <c r="G49" i="6"/>
  <c r="G25" i="6"/>
  <c r="G57" i="6"/>
  <c r="G67" i="6" l="1"/>
  <c r="C11" i="7"/>
  <c r="G66" i="6"/>
  <c r="CE36" i="3"/>
  <c r="CD36" i="3"/>
  <c r="CC36" i="3"/>
  <c r="CB36" i="3"/>
  <c r="CA36" i="3"/>
  <c r="BZ36" i="3"/>
  <c r="CF5" i="3"/>
  <c r="G39" i="3"/>
  <c r="B11" i="7" l="1"/>
  <c r="D11" i="7" s="1"/>
  <c r="D17" i="7" s="1"/>
  <c r="CF36" i="3"/>
</calcChain>
</file>

<file path=xl/comments1.xml><?xml version="1.0" encoding="utf-8"?>
<comments xmlns="http://schemas.openxmlformats.org/spreadsheetml/2006/main">
  <authors>
    <author>PERSONAL</author>
  </authors>
  <commentList>
    <comment ref="B14" authorId="0" shapeId="0">
      <text>
        <r>
          <rPr>
            <b/>
            <sz val="9"/>
            <color indexed="81"/>
            <rFont val="Tahoma"/>
            <family val="2"/>
          </rPr>
          <t>PERSONAL:</t>
        </r>
        <r>
          <rPr>
            <sz val="9"/>
            <color indexed="81"/>
            <rFont val="Tahoma"/>
            <family val="2"/>
          </rPr>
          <t xml:space="preserve">
REVISAR COMPRA</t>
        </r>
      </text>
    </comment>
    <comment ref="C14" authorId="0" shapeId="0">
      <text>
        <r>
          <rPr>
            <b/>
            <sz val="9"/>
            <color indexed="81"/>
            <rFont val="Tahoma"/>
            <family val="2"/>
          </rPr>
          <t>PERSONAL:</t>
        </r>
        <r>
          <rPr>
            <sz val="9"/>
            <color indexed="81"/>
            <rFont val="Tahoma"/>
            <family val="2"/>
          </rPr>
          <t xml:space="preserve">
REVISAR COMPRA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PERSONAL:</t>
        </r>
        <r>
          <rPr>
            <sz val="9"/>
            <color indexed="81"/>
            <rFont val="Tahoma"/>
            <family val="2"/>
          </rPr>
          <t xml:space="preserve">
REVISAR COMPRA</t>
        </r>
      </text>
    </comment>
    <comment ref="C15" authorId="0" shapeId="0">
      <text>
        <r>
          <rPr>
            <b/>
            <sz val="9"/>
            <color indexed="81"/>
            <rFont val="Tahoma"/>
            <family val="2"/>
          </rPr>
          <t>PERSONAL:</t>
        </r>
        <r>
          <rPr>
            <sz val="9"/>
            <color indexed="81"/>
            <rFont val="Tahoma"/>
            <family val="2"/>
          </rPr>
          <t xml:space="preserve">
REVISAR COMPRA</t>
        </r>
      </text>
    </comment>
  </commentList>
</comments>
</file>

<file path=xl/comments2.xml><?xml version="1.0" encoding="utf-8"?>
<comments xmlns="http://schemas.openxmlformats.org/spreadsheetml/2006/main">
  <authors>
    <author>PERSONAL</author>
    <author>Usuario</author>
  </authors>
  <commentList>
    <comment ref="AE11" authorId="0" shapeId="0">
      <text>
        <r>
          <rPr>
            <b/>
            <sz val="9"/>
            <color indexed="81"/>
            <rFont val="Tahoma"/>
            <family val="2"/>
          </rPr>
          <t>PERSONAL:</t>
        </r>
        <r>
          <rPr>
            <sz val="9"/>
            <color indexed="81"/>
            <rFont val="Tahoma"/>
            <family val="2"/>
          </rPr>
          <t xml:space="preserve">
POR PAGAR </t>
        </r>
      </text>
    </comment>
    <comment ref="AE13" authorId="1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1000 promotoras
334  adolescentes</t>
        </r>
      </text>
    </comment>
  </commentList>
</comments>
</file>

<file path=xl/sharedStrings.xml><?xml version="1.0" encoding="utf-8"?>
<sst xmlns="http://schemas.openxmlformats.org/spreadsheetml/2006/main" count="1104" uniqueCount="401">
  <si>
    <t>ACTIVIDAD</t>
  </si>
  <si>
    <t>META/RESULTADO</t>
  </si>
  <si>
    <t>ESTA ACTIVIDAD SE REALIZO EL AÑO ANTERIOR</t>
  </si>
  <si>
    <t>PRESUPUESTO ANUAL</t>
  </si>
  <si>
    <t>1ER CUATRIMESTRE</t>
  </si>
  <si>
    <t>2DO CUATRIMESTRE</t>
  </si>
  <si>
    <t>3ER CUATRIMESTRE</t>
  </si>
  <si>
    <t>SI</t>
  </si>
  <si>
    <t>NO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</si>
  <si>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</si>
  <si>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</si>
  <si>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</si>
  <si>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</si>
  <si>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</si>
  <si>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</si>
  <si>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</si>
  <si>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</si>
  <si>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</si>
  <si>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</si>
  <si>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</si>
  <si>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</si>
  <si>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MATRIZ POA GASTO CORRIENTE-2023</t>
  </si>
  <si>
    <t>X</t>
  </si>
  <si>
    <t xml:space="preserve">Difusión, información y publicidad </t>
  </si>
  <si>
    <t>1 Sitio web de COPRODER habilitado y en funciones: plataforma, página web</t>
  </si>
  <si>
    <t xml:space="preserve">5 representantes de sociedad civil cumplen funcionesal interior del Pleno del COPRODER
</t>
  </si>
  <si>
    <t>Un servicio de internet adecuado para la SE</t>
  </si>
  <si>
    <t>Asegurar un adecuado funcionamiento de la SE</t>
  </si>
  <si>
    <t xml:space="preserve">Contar con equipos que garanticen el funcionamiento de la SE COPRODER </t>
  </si>
  <si>
    <t>PLANIFICACIÓN OPERATIVA ANUAL POA 2023 TALENTO HUMANO</t>
  </si>
  <si>
    <t>FUNCIONAMIENTO DEL CONSEJO CANTONAL DE PROTECCION DE DERECHOS DE RUMIÑAHUI "COPRODER"</t>
  </si>
  <si>
    <t xml:space="preserve">5. GASTO CORRIENTE </t>
  </si>
  <si>
    <t>CÓDIGO</t>
  </si>
  <si>
    <t>TIPO DE ACTIVIDADES</t>
  </si>
  <si>
    <t>DESCRIPCIÓN</t>
  </si>
  <si>
    <t>CANTIDAD</t>
  </si>
  <si>
    <t>VALOR MENSUAL</t>
  </si>
  <si>
    <t>COMPROMETIDO</t>
  </si>
  <si>
    <t xml:space="preserve">TOTAL COMPONENTE </t>
  </si>
  <si>
    <t>5.1</t>
  </si>
  <si>
    <t>GASTO EN PERSONAL</t>
  </si>
  <si>
    <t>5.1.01</t>
  </si>
  <si>
    <t>REMUNERACIONES BÁSICAS</t>
  </si>
  <si>
    <t>5.1.01.05</t>
  </si>
  <si>
    <t>REMUNERACIÓN UNIFICADA</t>
  </si>
  <si>
    <t>5.1.01.05.01</t>
  </si>
  <si>
    <t>Servidor Directivo 2</t>
  </si>
  <si>
    <t>5.1.02.03</t>
  </si>
  <si>
    <t>Décimo Tercer Sueldo</t>
  </si>
  <si>
    <t>5.1.02.04</t>
  </si>
  <si>
    <t>Décimo Cuarto Sueldo</t>
  </si>
  <si>
    <t>5.1.04.06</t>
  </si>
  <si>
    <t>Por Vacaciones</t>
  </si>
  <si>
    <t>5.1.06.01</t>
  </si>
  <si>
    <t>Aporte Patronal IESS 11.15%</t>
  </si>
  <si>
    <t>5.1.06.02</t>
  </si>
  <si>
    <t>Fondo de Reserva</t>
  </si>
  <si>
    <t>5.8.04.06</t>
  </si>
  <si>
    <t>Aportes IECE 0,50%</t>
  </si>
  <si>
    <t>2.1.3.51.02</t>
  </si>
  <si>
    <t>Aporte lndividual IESS 11.45%</t>
  </si>
  <si>
    <t>5.1.01.05.03</t>
  </si>
  <si>
    <t>Servidor Municipal 7</t>
  </si>
  <si>
    <t xml:space="preserve">ANALISTA DE SEGUIMIENTO Y EVALUACION DE LA POLITICA PUBLICA
SARAI USHIÑA 
</t>
  </si>
  <si>
    <t>5.1.01.05.04</t>
  </si>
  <si>
    <t>Servidor Municipal 4</t>
  </si>
  <si>
    <t xml:space="preserve">ANALISTA ADMINISTRATIVA, FINANCIERA Y TALENTO HUMANO
FERNANDA ORTIZ
</t>
  </si>
  <si>
    <t>5.1.01.05.05</t>
  </si>
  <si>
    <t>Servidor Municipal 3</t>
  </si>
  <si>
    <t>ASISTENTE DE POLITICA PUBLICA Y PARTICIPACION SOCIAL 
PAULINA TOPON</t>
  </si>
  <si>
    <t>5.1.01.05.06</t>
  </si>
  <si>
    <t>5.1.01.05.02</t>
  </si>
  <si>
    <t>ANALISTA DE FORMULACION Y TRANSVERZALIZACION DE POLITICA PUBLICA 
……………………………..</t>
  </si>
  <si>
    <t>SECRETARIA TÉCNICA EJECUTIVA                     
MSc. CARLA ACOSTA
 (Junio - Julio)</t>
  </si>
  <si>
    <t>SECRETARIO TÉCNICO EJECUTIVO                             
Psi.  JOSE LUIS CEVALLOS
 (Enero - Mayo)</t>
  </si>
  <si>
    <t>IDENTIFICACIÓN DE LA ACTIVIDAD</t>
  </si>
  <si>
    <t>MONTO</t>
  </si>
  <si>
    <t>RECURSOS POR COMPETENCIAS  (CELDAS REFERENCIALES)</t>
  </si>
  <si>
    <t>CUENTA CON DOCUMENTOS DE FACTIBILIDAD (LICENCIA AMBIENTAL (SEGÚN CORRESPONDA)</t>
  </si>
  <si>
    <t xml:space="preserve">VARIABLES DE PRIORIZACIÓN </t>
  </si>
  <si>
    <t xml:space="preserve">UBICACIÓN </t>
  </si>
  <si>
    <t xml:space="preserve">BENEFICIARIOS </t>
  </si>
  <si>
    <t xml:space="preserve">PROGRAMACIÓN FÍSICA </t>
  </si>
  <si>
    <t xml:space="preserve">FECHA ESTIMADA DE CONTRATACIÓN </t>
  </si>
  <si>
    <t xml:space="preserve">PROGRAMACIÓN PRESUPUESTARIA 2023 </t>
  </si>
  <si>
    <t>ESTRATEGIAS</t>
  </si>
  <si>
    <t xml:space="preserve">SUBACTIVIDADES </t>
  </si>
  <si>
    <t xml:space="preserve">INDICADOR </t>
  </si>
  <si>
    <t xml:space="preserve">LINEA BASE </t>
  </si>
  <si>
    <t xml:space="preserve">Meta/Resultado </t>
  </si>
  <si>
    <t>COSTO POR ACTIVIDAD</t>
  </si>
  <si>
    <t xml:space="preserve">RESPONSABLES </t>
  </si>
  <si>
    <t xml:space="preserve">ART. 249 COOTAD - GRUPOS PRIORITARIOS </t>
  </si>
  <si>
    <t>PRESUPUESTO PARTICIPATIVO 2023</t>
  </si>
  <si>
    <t>ASIGNACIÓN COMPETENCIA PATRIMONIO CULTURAL 2023</t>
  </si>
  <si>
    <t>ASIGNACIÓN COMPETENCIA  TRANSPORTE 2023</t>
  </si>
  <si>
    <t xml:space="preserve">CUENTA CON ESTUDIOS </t>
  </si>
  <si>
    <t xml:space="preserve">CUENTA CON PERMISO AMBIENTAL </t>
  </si>
  <si>
    <t>CUENTA CON CERTIFICACIÓN DE RIESGOS</t>
  </si>
  <si>
    <t>1 - COMPROMISOS ADQUIRIDOS - OBLIGACIONES LEGALES PENDIENTES</t>
  </si>
  <si>
    <t xml:space="preserve">2 - NECESIDADES QUE GENERAN IMPACTO EN EL CUMPLIMIENTO DE LA PLANIFICACIÓN ESTRATEGICA Y SUS OBJETIVOS </t>
  </si>
  <si>
    <t>3 - NECESIDADES QUE PUEDEN SER APLAZADAS</t>
  </si>
  <si>
    <t>EN EL CASO DE NO EJECUTAR EL PROYECTO/ACTIVIDAD QUE PASARÍA</t>
  </si>
  <si>
    <t>PARROQUIA</t>
  </si>
  <si>
    <t xml:space="preserve">BARRIO </t>
  </si>
  <si>
    <t>COORDENADAS X</t>
  </si>
  <si>
    <t>COORDENADAS Y</t>
  </si>
  <si>
    <t># de Beneficiarios directos</t>
  </si>
  <si>
    <t># de Beneficiarios indirectos</t>
  </si>
  <si>
    <t xml:space="preserve"># de Beneficiarios Vulnerables </t>
  </si>
  <si>
    <t>RESPONSABLE</t>
  </si>
  <si>
    <t xml:space="preserve">FECHA DE INICIO </t>
  </si>
  <si>
    <t>FECHA DE FIN</t>
  </si>
  <si>
    <t>I</t>
  </si>
  <si>
    <t>II</t>
  </si>
  <si>
    <t>III</t>
  </si>
  <si>
    <t>IV</t>
  </si>
  <si>
    <t xml:space="preserve">TIEMPO DE CONTRATACIÓN EN MESES </t>
  </si>
  <si>
    <t xml:space="preserve">ENERO </t>
  </si>
  <si>
    <t xml:space="preserve">FEBRERO </t>
  </si>
  <si>
    <t xml:space="preserve">MARZO </t>
  </si>
  <si>
    <t xml:space="preserve">ABRIL </t>
  </si>
  <si>
    <t xml:space="preserve">MAYO </t>
  </si>
  <si>
    <t xml:space="preserve">JUNIO </t>
  </si>
  <si>
    <t xml:space="preserve">JULIO </t>
  </si>
  <si>
    <t xml:space="preserve">AGOSTO </t>
  </si>
  <si>
    <t xml:space="preserve">SEPTIEMBRE </t>
  </si>
  <si>
    <t xml:space="preserve">NOVIEMBRE </t>
  </si>
  <si>
    <t xml:space="preserve">DICIEMBRE </t>
  </si>
  <si>
    <t xml:space="preserve">TOTAL </t>
  </si>
  <si>
    <t xml:space="preserve">FECHA DE PERMISO </t>
  </si>
  <si>
    <t xml:space="preserve">DEVENGADO PRORROGADO </t>
  </si>
  <si>
    <t>PROYECCIÓN DEVENGADO</t>
  </si>
  <si>
    <t xml:space="preserve">Asignación COPRODER </t>
  </si>
  <si>
    <t xml:space="preserve">Fortalecimiento institucional </t>
  </si>
  <si>
    <t xml:space="preserve">Sensibilizar, capacitar y promover la participación activa del Pleno del COPRODER, en la toma de decisiones. </t>
  </si>
  <si>
    <t xml:space="preserve">1 consejo de Derechos conformado; sociedad civil y sector público.
1 secretaría ejecutiva funcionando en un 50%. </t>
  </si>
  <si>
    <t xml:space="preserve">1 Diagnóstico De Condiciones De Vida De La Población En Contexto De Movilidad Humana, 2021 
4 Espacios técnicos de coordinación. 
5 profesionales parte de la Secretaría ejecutiva 
</t>
  </si>
  <si>
    <t>1 Pleno del Consejo de Derechos articulado, organizado y en ejercicio de sus atribuciones conforme establece la Ordenanza 006-2014 del Sistema de Protección Integral.
Secretaría ejecutiva, implementa las decisiones del pleno de forma eficiente y oportuna, al menos en un 50%.</t>
  </si>
  <si>
    <t>NA</t>
  </si>
  <si>
    <t xml:space="preserve">Sanción por incumplimiento de la Normativa nacional y funciones del GADMUR </t>
  </si>
  <si>
    <t>Sangolquí
San Rafael
Cotogchoa
Fajardo
San Pedro de T
Rumipamba</t>
  </si>
  <si>
    <t xml:space="preserve">Todos los barrios </t>
  </si>
  <si>
    <t>Msc CarlaAcosta/Saraí Ushiña</t>
  </si>
  <si>
    <t xml:space="preserve">NA </t>
  </si>
  <si>
    <t>6 meses</t>
  </si>
  <si>
    <t xml:space="preserve">Garantizar el acceso a la información y transparencia a la gestión </t>
  </si>
  <si>
    <t xml:space="preserve"># de procesos de transparencia y rendición de cuentas institucional. </t>
  </si>
  <si>
    <t xml:space="preserve">1 proceso de RC-2022 Finalizado. </t>
  </si>
  <si>
    <t xml:space="preserve">1 proceso de cumplimiento de al LOTAIP
1 matriz de acceso de información </t>
  </si>
  <si>
    <t xml:space="preserve">PROCESO TÉCNICO </t>
  </si>
  <si>
    <t xml:space="preserve">Elaborar documentos normativos y procedimientos necesarios para el adecuado funcionamiento técnico y administrativo de la Secretaría Ejecutiva. </t>
  </si>
  <si>
    <t xml:space="preserve">1 Ordenanza actualizada 006-2014 del SIPIDER. (2023)
1 Estatuto Orgánico actualizado (2024)
1 Manual de Puesto (2024)
1 Reglamento interno de TTHH (2024) 
</t>
  </si>
  <si>
    <t xml:space="preserve">1 Ordenanza 2014-SIPIDER desactualizada
1 Estatuto aprobado al 2020
1 Manual de puestos preliminar
1 Reglamento del COPRODER 2014 
1 Metodología de observancia 2019/2020
1 documento de imagen institucional 2022. 
1 Plan de comunicación. </t>
  </si>
  <si>
    <t>1 Ordenanza actualizada 2023. 
1 Plan de Comunicación 2023- 2027
 (Incluye manual marca)</t>
  </si>
  <si>
    <t>Participación y actoria social</t>
  </si>
  <si>
    <t xml:space="preserve">Espacios de recreación y promoción de derechos de niñez </t>
  </si>
  <si>
    <t xml:space="preserve">1 grupo de niños participa de espacios lúdicos en temporada vacacional 
# de niños participantes </t>
  </si>
  <si>
    <t>1 grupo de adolescentes 2022
25 adolescentes 2022</t>
  </si>
  <si>
    <t xml:space="preserve"># jornadas de sensibilización y promoción de derechos de NN.
# de participantes 
# de instituciones educativas </t>
  </si>
  <si>
    <t>1  Proceso Jugar es Proteger con NN de 3 a 4 años
800 NN sensibilizados en prevención de violencia AMPETRA (Iniciales y primaria)</t>
  </si>
  <si>
    <t>1 proceso de promoción de derechos
3 jornadas de sensibilización. (Cuidemonos Rumiñahui-fiestas)
# de participantes 
# de instituciones educativas</t>
  </si>
  <si>
    <t>Promover la actoría, participación  con adolescentes.</t>
  </si>
  <si>
    <t xml:space="preserve">
# de adolescentes participantes
# de unidades educativas participantes
# de representantes </t>
  </si>
  <si>
    <t xml:space="preserve">1 proyecto de participación estudiantil 2022-UEMDG
1 alianza de cooperación con los DECEs Distrital.
1 Consejo Consultivo de adolescentes conformado
800 NNA sensibilizados en prevención de violencia AMPETRA
4 Unidades educativas coordinan con COPRODER; UEJM, UEMDG, UEJS, AMPETRA. </t>
  </si>
  <si>
    <t xml:space="preserve">1 grupo de adolescentes identificado.
1  metodología implementandose con enfoque de derechos a través de herramientas educomunicacionales. </t>
  </si>
  <si>
    <t xml:space="preserve">Promoción  de derechos de personas adultas mayores, en la familia y comunidad. </t>
  </si>
  <si>
    <t># de grupos de personas adultas mayores activos.
# total de PAM participantes.
# de familias sensibilizadas. 
# de instituciones aliadas</t>
  </si>
  <si>
    <t xml:space="preserve">5 grupo de PAM; fajardo, Cashapamba, Curipungo, Jatumpungo, Loreto. 2022
100 PAM parte de los procesos 2022
1 alianza con el Centro de Salud, 2022
</t>
  </si>
  <si>
    <t>2 grupos participan del segundo momento.
2 alianzas institucionales
20 familias sensibilizadas (Fajardo y Loreto)</t>
  </si>
  <si>
    <t>Promoción, atención, protección  de derechos de personas con discapacidad e inclusión integral.</t>
  </si>
  <si>
    <t xml:space="preserve"># de empresas sensibilizadas/Distintivo Igualdad e Inclsuión
# de personas con discapacidad participantes de los procesos
# de personas cuidadoras sensibilizadas y capacitadas. </t>
  </si>
  <si>
    <t xml:space="preserve">3 empresas sensibilizadas en derechos de PCD e inclusión laboral.
20 personas con discapacidad sensibilizadas a través de arte.terapia.
15 cuidadoras sensibilizadas en derechos humanos, 
</t>
  </si>
  <si>
    <t xml:space="preserve">3 empresas fortalecen conocimientos en  DDHH. (CONTINUIDAD)
10 empresas postulan al proceso Disntintivo Igualdad e  Inclusión
20 personas con discapacidad sensibilizadas a través de metodologías participativas y lúdicas.
15 personas cuidadoras sensibilizadas en derechos.  </t>
  </si>
  <si>
    <t xml:space="preserve">Promoción de derechos y prevención de la violencia de género, en  Mujeres. </t>
  </si>
  <si>
    <t xml:space="preserve">1 grupo de mujeres promotoras de derechos con conocimiento en temáticas de prevención de la violencia de género, autoestima y autocuidado.
# sensibilizaciones comunitarias de prevención de la violencia de género en el territorio urbano y rural del cantón.
</t>
  </si>
  <si>
    <t>1 Asociación de mujeres promotoras de derechos del Cantón Rumiñahui
20 instituciones forman parte del SIPIDER. (CEPAM, Servicio de Protección Integral, SAFC- Programa la Ribera)
 Rumiñahui FM y Social Media.
20 mujeres emprendedoras del proyecto “TEJIENDO CAMBIOS”.
2 aliados parroquiales públicos-GAD Parroquial de Cotogchoa y Rumipamba.
2 aliados académicos UISEK, ISTER</t>
  </si>
  <si>
    <t xml:space="preserve">1 grupo de promotoras de derechos con conocimiento en temáticas de prevención de la violencia de género, autoestima y autocuidado coordina con el COPRODER y SIPIDER 
</t>
  </si>
  <si>
    <t>Incidencia política y articulación intersectorial</t>
  </si>
  <si>
    <t xml:space="preserve">Sostenibilidad, fortalecimiento y articulación de espacios técnicos interinstitucionales e intersectoriales. </t>
  </si>
  <si>
    <t>1 Mesa Técnica de Prevención de ETI y Mendicidad  activa.</t>
  </si>
  <si>
    <t xml:space="preserve">1 Mesa Técnica de PETI 
1 Mesa Técnica de Prevención de la Mendicidad 
1 Plan de Acción Anual a ser actualizado 
4 instituciones participantes </t>
  </si>
  <si>
    <t xml:space="preserve">1 Mesa Técnica de PETI  y Mendicidad activa.
1 Plan de acción actualizado e implementado 90% 
12 instituciones participan activamente. </t>
  </si>
  <si>
    <t>1 Mesa Técnica de Canalización de casos activa.</t>
  </si>
  <si>
    <t xml:space="preserve">1 Mesa Técnica de Canalización de casos. </t>
  </si>
  <si>
    <t xml:space="preserve">1 Metodología de análisis de casos, instrumentos. 
</t>
  </si>
  <si>
    <t>PROCESO TÉCNICO</t>
  </si>
  <si>
    <t xml:space="preserve">1 Red de Movilidad Humana conformada.
1 planificación insterinstitucional </t>
  </si>
  <si>
    <t xml:space="preserve">1 Red de movilidad humana en proceso de conformación
1 planificación en construcción </t>
  </si>
  <si>
    <t>1 Red de Movilidad Humana activa se reune periodicamente.
1 planificación insterinstitucional implementada en un 50%</t>
  </si>
  <si>
    <t xml:space="preserve">1 Red de Protección 
1 Mesa Intersectorial de Discapacidades
1 Mesa Intersectorial de Prevención de Desnutrición Infantil </t>
  </si>
  <si>
    <t xml:space="preserve">1 Red de protección del valle de los chillos
1 Mesa técnica Distrito Metropolitana de Quito (ETI)
1 Mesa intersectorial de Discapacidades
1 Mesa intersectorial de prevención de la desnutrición infantil, en conformación.
1 Mesa de Prevención de embarazpo adolescente. 
</t>
  </si>
  <si>
    <t xml:space="preserve">1 Red de protección del valle  articula con la Mesa del DMQ, (planificación).
1 Mesa intersectorial de Discapacidades coordina en el territorio.
1 Mesa intersectorial de prevención de la desnutrición, activa con enfoque de derechos. 
1 Mesa 4 de Alojamiento temporales-COE
</t>
  </si>
  <si>
    <t>2 Informes de Violencia contra las mujeres. 
1 documento/presentación al SIPIDER</t>
  </si>
  <si>
    <t xml:space="preserve">1 Informe cuatrimestral de la JCPD
de NNA 
1 Informe cuatrimetsral de la JCPD de PAM
4 reportes de enero a abril 2023 del RUV </t>
  </si>
  <si>
    <t xml:space="preserve"># de informes de monitoreo y seguimiento en la atención, protección y restitución de derechos de mujeres víctimas de violencia </t>
  </si>
  <si>
    <t>1 informe de atención y protección de derechos a mujeres víctimas de violencia. (2022 2 semestre-SIPIDER)</t>
  </si>
  <si>
    <t xml:space="preserve"># de informes de observancia de PPL </t>
  </si>
  <si>
    <t xml:space="preserve">1 Informe de observancia a la protección de derechos a través de la JCPD </t>
  </si>
  <si>
    <t xml:space="preserve"># de alianzas estratégicas establecidas, para fortalecer el quehacer institucional del COPRODER. </t>
  </si>
  <si>
    <t xml:space="preserve">12 acuerdos y convenios firmados, vencidos, sin cumplimiento. </t>
  </si>
  <si>
    <t xml:space="preserve">9 convenios se sostienen y dan continuidad. 
2 convenios/acuerdos y cartas de entendimiento nuevos, fortalecen el quehacer institucional, ejecutandose paritariamente por las partes. </t>
  </si>
  <si>
    <t xml:space="preserve">Fortalecimiento e institucionalización de la Junta de Protección de derechos. </t>
  </si>
  <si>
    <t xml:space="preserve">1 Protocolo de actuación: Hoja de Ruta e instrumentos técnicos de denuncia. </t>
  </si>
  <si>
    <t>1 Estatuto del GADMUR
1 Reglamento interno de funcionamiento de la JCPD</t>
  </si>
  <si>
    <t>1 protocolo de actuación que incluye; hoja de ruta de coordinación: formato de denuncia de MVV, PAM, NNA actualizado y formato de informe de recepción de casos.</t>
  </si>
  <si>
    <t xml:space="preserve">1 proceso de capacitación en el marco de rol y funciones de la JCPD . </t>
  </si>
  <si>
    <t>1 jornada de intercambio de experiencias con la Junta Quitumbe y Centro- Quito
1 jornda de capacitación en medidas de protección de NNA y PAM , ejecutado por CNII
1 asistencia técnica con Dra. Patricia Calero. 
2 jornadas de capacitación en primeros auxilios psicológicos y prevención del burnout-OIM</t>
  </si>
  <si>
    <t xml:space="preserve">1 proceso de capacitación, que mejore el desempeño de la JCPD, en la acogida, recepción, avocatoria, audiencia y resolución de medidas de protección a MVV, PAM y NNA, con enfoque de discapacidades y movilidad humana. 
</t>
  </si>
  <si>
    <t>Capacitación y acompañamiento técnico al Sistema de Protección de Derechos.</t>
  </si>
  <si>
    <t xml:space="preserve">2 Procesos de sensibilización y capacitación con enfoque de derechos a funcionarios municipales </t>
  </si>
  <si>
    <t xml:space="preserve">35 docentes de los CMEI sensibilizados en Identificación de violencia y metodología Waldorf-2022
</t>
  </si>
  <si>
    <t xml:space="preserve">1 proceso de capacitación en Masculinidades y prevención de violencia
# de funcionarios capacitados.
1 proceso de sensibilización en derechos de PCD y accesibilidad. 
# de directivos y jefaturas sensibilizados </t>
  </si>
  <si>
    <t xml:space="preserve"># de jornadas de capactación </t>
  </si>
  <si>
    <t>2 Jornadas de capacitación ejecutadas en alianza con OIM</t>
  </si>
  <si>
    <t>3 jornadas de capacitación con el Sistema de Protección de Derechos, enfoques de igualdad.(UJM/SJR/CNI).</t>
  </si>
  <si>
    <t xml:space="preserve">Coordinar la presencia de la institucionalidad pública y privada en el territorio, con énfasis en lo rural. </t>
  </si>
  <si>
    <t xml:space="preserve"># de jornadas de sensibilización en Cotogchoa y Rumipamba </t>
  </si>
  <si>
    <t xml:space="preserve">Edu-comunicación </t>
  </si>
  <si>
    <t>Posicionamiento del COPRODER, a través de estrategias digitales</t>
  </si>
  <si>
    <t xml:space="preserve"># Métricas digitales </t>
  </si>
  <si>
    <t xml:space="preserve">
Un alcance de 6975 página
2839 seguidores
2611 Me Gusta</t>
  </si>
  <si>
    <t xml:space="preserve">Un alcance de 10.000
4.000 seguidores
4.000 me gustan </t>
  </si>
  <si>
    <t>Coordinar la participación, y  formación de reporteros comunitarios (Etapa 1)</t>
  </si>
  <si>
    <t># de actores mapeados
# de personas formadas</t>
  </si>
  <si>
    <t>1 alianza con Rumiñahui FM
1 alianza con D.P.C GADMUR 
1 grupo juventud al aire.
1 grupo de adolescentes UEJM</t>
  </si>
  <si>
    <t xml:space="preserve">20 representantes de GAP
8 personas formadas. </t>
  </si>
  <si>
    <t xml:space="preserve">Campañas de promoción de derechos a nivel cantonal </t>
  </si>
  <si>
    <t xml:space="preserve">3 campañas de promoción: 
 a) ETI y Mendicidad
 b) Protección de NNA en espectáculos públicos: toros
c) Masculinidades
# informe de alcance de las campañas. </t>
  </si>
  <si>
    <t>1 campaña de ETI y Mendicidad 2022
1 Campaña en el marco del 8 de marzo, Rumiñahui Mujeres Presentes.</t>
  </si>
  <si>
    <t xml:space="preserve">3 campañas implementadas
2 informes de resultados/alcance. </t>
  </si>
  <si>
    <t xml:space="preserve">Producción audiovisual de los servicios parte del Sitema de Protección Integral. </t>
  </si>
  <si>
    <t xml:space="preserve">10 videos promocionales
10 servicios visibilizados </t>
  </si>
  <si>
    <t>0 videos promocionales 
0 servicios visibilzados</t>
  </si>
  <si>
    <t xml:space="preserve">10 videos promocionales (spots)
10 servicios visibilizados </t>
  </si>
  <si>
    <t xml:space="preserve">Reconocimiento del COPRODER en la comunidad. </t>
  </si>
  <si>
    <t># de usuarios encuestados 
% de personas que conocen al COPRODER</t>
  </si>
  <si>
    <t>0 (cero)</t>
  </si>
  <si>
    <t xml:space="preserve">300 personas
6 parroquias </t>
  </si>
  <si>
    <t># de instituciones encuestadas 
% de personas que conocen el función/rol del COPRODER</t>
  </si>
  <si>
    <t xml:space="preserve">30 instituciones públicas y privadas </t>
  </si>
  <si>
    <t>1 Aula de capacitación virtual accesible y amigable</t>
  </si>
  <si>
    <t xml:space="preserve">1 plataforma de capacitación a actualizar. </t>
  </si>
  <si>
    <t xml:space="preserve">1 Curso creado.
1 proceso de actualización de la plataforma: Cursos - módulos. </t>
  </si>
  <si>
    <t># de procesos de posicionamiento del COPRODER.</t>
  </si>
  <si>
    <t xml:space="preserve">0 cero procesos de promoción del COPRODER. </t>
  </si>
  <si>
    <t xml:space="preserve">1 proceso de posicionamiento del COPRODER. </t>
  </si>
  <si>
    <t>Asignación COPRODER-  Contratación de servicios profesionales para la promoción y prevención de derechos de los grupos de atención prioritaria del cantón Rumiñahui</t>
  </si>
  <si>
    <t xml:space="preserve">Espacio de sensibilización y empoderamiento con adolescentes mujeres de 13 a 17 años, en  Cotogchoa </t>
  </si>
  <si>
    <t xml:space="preserve">1 grupo de mujeres adolescentes formado con enfoque de derechos y herramientas psicosociales en Cotogchoa
</t>
  </si>
  <si>
    <t xml:space="preserve">1 GAD parroquial
1 Grupo de Mujeres agroecológicas.
1 Grupo de seguridad. 
1 Liga deportiva. 
1 Programa la Ribera 
1 Grupo de la Iglesia 
Grupos de danza </t>
  </si>
  <si>
    <t xml:space="preserve">1 grupo de mujeres adolescentes cohesionado con redes de apoyo y conocimiento en derechos.
20 mujeres adolescentes cuentan con plan de vida. </t>
  </si>
  <si>
    <t xml:space="preserve">Impulsar el programa de sensibilización y empodeamiento de adolescentes. </t>
  </si>
  <si>
    <t>1 marca institucional de la estrategia de trabajo con adolescentes</t>
  </si>
  <si>
    <t xml:space="preserve">0 estrategias institucionales </t>
  </si>
  <si>
    <t xml:space="preserve">1 proyecto con imagen institucionalizada.
1 producto audiovisual. </t>
  </si>
  <si>
    <t xml:space="preserve">Identificar sectores representativos a nivel cantonal de (6 parroquias) para el levantamiento de información. </t>
  </si>
  <si>
    <t xml:space="preserve"># de parroquias
# de barrios identificados
# de personas participantes
# de instituciones participantes 
# de alianzas interinstitucionales. </t>
  </si>
  <si>
    <t xml:space="preserve">1 ALI desactualizada 2017
1 Diagnóstico de condiciones socioculturales de los grupos de atención prioritaria, levantado en el año  prioritarios 2015. </t>
  </si>
  <si>
    <t>6 de parroquias
30 de barrios identificados
1000 de personas participantes
30 de instituciones participantes 
1 de alianzas interinstitucionales.
1 diagnóstico de Grupos de Atención prioritaria 2023.</t>
  </si>
  <si>
    <t>PLAN DE GOBIERNO 2023-2027</t>
  </si>
  <si>
    <t>PLAN DE DESARROLLO Y ORDENAMIENTO TERRITORIAL  Rumiñahui  2019-2023 (PDyOT)</t>
  </si>
  <si>
    <t>PLAN ESTRATÉGICO INSTITUCIONAL (PEI)</t>
  </si>
  <si>
    <t>CLASIFICADORES DE ORIENTACIÓN DE GASTO EN POLÍTICAS DE IGUALDAD Y POLÍTICAS DE AMBIENTE</t>
  </si>
  <si>
    <t>ALINEACIÓN A LOS ODS</t>
  </si>
  <si>
    <t xml:space="preserve">DIRECCION </t>
  </si>
  <si>
    <t xml:space="preserve">IDENTIFICACIÓN DEL PROYECTO </t>
  </si>
  <si>
    <t>Estado proyecto: 
N= nuevo
P=  Prorrogado</t>
  </si>
  <si>
    <t>N°</t>
  </si>
  <si>
    <t xml:space="preserve">DESCRIPCIÓN OBJETIVO ESPECIFICO </t>
  </si>
  <si>
    <t>META DEL OBJETIVO ESTRATÉGICO</t>
  </si>
  <si>
    <t xml:space="preserve">COMPONENTE </t>
  </si>
  <si>
    <t xml:space="preserve">OBJETIVO </t>
  </si>
  <si>
    <t xml:space="preserve">POLÍTICA </t>
  </si>
  <si>
    <t>INDICADOR</t>
  </si>
  <si>
    <t xml:space="preserve">META </t>
  </si>
  <si>
    <t xml:space="preserve">OBJETIVO ESTRATÉGICO </t>
  </si>
  <si>
    <t>LINEA BASE 2020</t>
  </si>
  <si>
    <t>META 2023</t>
  </si>
  <si>
    <t>ORIENTACIÓN DEL GASTO</t>
  </si>
  <si>
    <t>DIRECCIONAMIENTO DEL GASTO</t>
  </si>
  <si>
    <t>POLÍTIICA GENERAL(CATEGORÍA)</t>
  </si>
  <si>
    <t>POLÍTICA ESPECIFICA (SUB CATEGORÍA)</t>
  </si>
  <si>
    <t>CODIFICACIÓN POLÍTICAS DE IGUALDAD Y AMBIENTE</t>
  </si>
  <si>
    <t>POLÍTICA A LA QUE APORTA</t>
  </si>
  <si>
    <t xml:space="preserve">PROGRAMA </t>
  </si>
  <si>
    <t>PROYECTO</t>
  </si>
  <si>
    <t xml:space="preserve">Lograr la actoria social de grupos de atención prioritaria </t>
  </si>
  <si>
    <t xml:space="preserve">Impulsar la aplicación de una ar la Ordenanza q insentive a serctores urbanos y rurales del Cantón para ser parte activa de los diferentes mecanismos de Participación Ciudadana: Consejos consultivos, audiencias públicas, presupuestos participados, asambleas ciudadanas, silla vacia, cabildos populares, de tal manera q se insida, aporte, genere políticas públicas locales hacia los grupos de atención prioritaria </t>
  </si>
  <si>
    <t>Componente Sociocultural</t>
  </si>
  <si>
    <t>Aportar en el fortalecimiento de políticas públicas integrales, que promuevan la igualdad de oportunidades y la promoción de derechos con énfasis en los grupos prioritarios y vulnerables.</t>
  </si>
  <si>
    <t>Transversalizar los enfoques de Igualdad en la gestión municipal para mejorar las condiciones de los grupos prioritarios y vulnerables del cantón.</t>
  </si>
  <si>
    <t>Porcentaje de cobertura incrementada por período de gestión para grupos de atención prioritaria y población en situación de movilidad humana.</t>
  </si>
  <si>
    <t>1,15% de personas de los grupos de atención prioritaria atendidos.</t>
  </si>
  <si>
    <t>Incrementar el 4% en la cobertura de atención a grupos de atención prioritaria hasta el año 2024.</t>
  </si>
  <si>
    <t>OE2</t>
  </si>
  <si>
    <t>Incrementar la calidad de los servicios municipales brindados por el GADMUR</t>
  </si>
  <si>
    <t xml:space="preserve">Políticas de Igualdad </t>
  </si>
  <si>
    <t xml:space="preserve">Infancia, niñez y adolescencia </t>
  </si>
  <si>
    <t xml:space="preserve">Incorporar a los niños, niñas y adolescentes como acyores clave en el diseño e implementación de las políticas, programas y proyectos. </t>
  </si>
  <si>
    <t>01.05.05</t>
  </si>
  <si>
    <t xml:space="preserve">Participación </t>
  </si>
  <si>
    <t>5.- Igualdad de género</t>
  </si>
  <si>
    <t>COPRODER</t>
  </si>
  <si>
    <t>Protección, garantía de derechos e inclusión social para grupos de atención prioritaria.</t>
  </si>
  <si>
    <t>Asistencia humanitaria para grupos de atención prioritaria y población en situación de movilidad humana.</t>
  </si>
  <si>
    <t>P</t>
  </si>
  <si>
    <t>OE3</t>
  </si>
  <si>
    <t xml:space="preserve">Género </t>
  </si>
  <si>
    <t xml:space="preserve">Promoción y garantía del derecho a la participación social, política y ejercicio de la ciudadanía. </t>
  </si>
  <si>
    <t>01.02.04</t>
  </si>
  <si>
    <t xml:space="preserve">Poder y toma de decisiones </t>
  </si>
  <si>
    <t xml:space="preserve">COPRODER
</t>
  </si>
  <si>
    <t>Promoción de derechos y prevención de la violencia y discriminación de los grupos de atención prioritaria.</t>
  </si>
  <si>
    <t>N</t>
  </si>
  <si>
    <t>Levantamiento y actualización de información de los grupos de atención prioritaria</t>
  </si>
  <si>
    <t xml:space="preserve">Actualización de la Agenda Local de Igualdad para el cantón Rumiñahui </t>
  </si>
  <si>
    <t>GASTO DE INVERSION</t>
  </si>
  <si>
    <t>GASTO REFORMA</t>
  </si>
  <si>
    <t>DEVENGADO</t>
  </si>
  <si>
    <t>GASTO PRESUPUESTO PARTICIPATIVO 2023</t>
  </si>
  <si>
    <t>ASISTENTE DE COMUNICACIÓN
FRANCISCA SALAZAR</t>
  </si>
  <si>
    <t>Paulina Topón</t>
  </si>
  <si>
    <t xml:space="preserve">Saraí Ushiña  </t>
  </si>
  <si>
    <t>Fernanda Ortiz</t>
  </si>
  <si>
    <t>Francis Salazar</t>
  </si>
  <si>
    <t>Carla Acosta
Saraí Ushiña
Cristina Carrasco</t>
  </si>
  <si>
    <t>Carla Acosta
Paulina Topón
Cristina Carraso</t>
  </si>
  <si>
    <t xml:space="preserve">Saraí Ushiña
Marco Ayala
</t>
  </si>
  <si>
    <t>6 reuniones de monitoreo y seguimiento con la JCPD.
6 Informes de seguimiento de NNA
6 Informes de seguimiento de PAM
2 informes de seguimiento de MVV
2 informes comunicacionales</t>
  </si>
  <si>
    <t xml:space="preserve">Carla Acosta
Saraí Ushiña
Cristina Carrasco
</t>
  </si>
  <si>
    <t>Francis Salazar
Saraí Ushiña
Carla Acosta
Cristina Carrasco</t>
  </si>
  <si>
    <t>Saraí Ushiña
Cristica Carrasco</t>
  </si>
  <si>
    <t>Marco Ayala
Francis Salazar</t>
  </si>
  <si>
    <t>Marco Ayala
Francis Salazar
Saraí Ushiña</t>
  </si>
  <si>
    <t>Cristina Carrasco</t>
  </si>
  <si>
    <t>Marco Ayala</t>
  </si>
  <si>
    <r>
      <t>1 borrador de Informe preliminar de Observancia de la JCPD-2021
1 Metodología de Observancia</t>
    </r>
    <r>
      <rPr>
        <sz val="11"/>
        <color rgb="FFFF0000"/>
        <rFont val="Calibri"/>
        <family val="2"/>
      </rPr>
      <t xml:space="preserve"> </t>
    </r>
  </si>
  <si>
    <t>1 Callejón de Derechos 2021 -Cotogchoa 
1 feria de emprendimientos y servicios locales en el marco 08 de marzo
2 cines foros a nivel cantonal para promoción de derechos y prevención de violencia (Loreto, Cotogchoa y Sangolquí)
1 marcha por el 8 de marzo en calles internas de Sangolquí</t>
  </si>
  <si>
    <t xml:space="preserve">5 jornadas de sensibilización comunitaria a través de Cineforos, juegos y espacios culturales. 
4 espacios comunitarios de promoción de derechos (ferias)
</t>
  </si>
  <si>
    <t>GASTO CORRIENTE</t>
  </si>
  <si>
    <t>Por devengar</t>
  </si>
  <si>
    <t>Saraí Ushiña
Francis Salazar
Fernanda Ortiz</t>
  </si>
  <si>
    <t>Carla Acosta
Fernanda Ortiz (TH)
Cristina Carrasco
Marco Ayala</t>
  </si>
  <si>
    <t xml:space="preserve">Paulina Topón
</t>
  </si>
  <si>
    <t xml:space="preserve">3 grupos conformados: Sangolqui, San Pedro e Inchalillo (vacacionales)
460 niños y niñas </t>
  </si>
  <si>
    <t>Saraí Ushiña  
Cristina Carrasco</t>
  </si>
  <si>
    <t xml:space="preserve">Carla Acosta
Saraí Ushiña
Cristina Carrasco
Paulina Topón </t>
  </si>
  <si>
    <t>Paulina Topón
Carla Acosta 
Saraí Ushiña</t>
  </si>
  <si>
    <t>Todo el equipo tendrá responsabilidades para el cumplimiento de lo dispuesto en los convenios</t>
  </si>
  <si>
    <t>Todo el equipo, se determinará responsables para cada zona seleccionada</t>
  </si>
  <si>
    <t>Marco Ayala
Francis Salazar
Fernanda Ortiz</t>
  </si>
  <si>
    <t>Marco Ayala
Francis Salazar
Apoyo de todo el equipo</t>
  </si>
  <si>
    <t>Carla Acosta
Cristina Carrasco
Fernanda Ortiz
Saraí ushiña</t>
  </si>
  <si>
    <t>1ERA REFORMA AÑO 2023 
(PENDIENTE DE APROBACIÓN)</t>
  </si>
  <si>
    <t>INGRESO</t>
  </si>
  <si>
    <t>DESGLOSE DEL GASTO:</t>
  </si>
  <si>
    <t>DESCRIPCIÓN DEL GASTO</t>
  </si>
  <si>
    <t>Presupuesto</t>
  </si>
  <si>
    <t>Ejecutado</t>
  </si>
  <si>
    <t>GASTO CORRIENTE SUELDOS Y SALARIOS</t>
  </si>
  <si>
    <t>GASTO CORRIENTE SERVICIOS GENERALES</t>
  </si>
  <si>
    <t>GASTO DE INVERSIÓN</t>
  </si>
  <si>
    <t>DETALLE FINANCIERO 2023</t>
  </si>
  <si>
    <t xml:space="preserve">EJECUTADO </t>
  </si>
  <si>
    <t>SUELDOS PERSONAL</t>
  </si>
  <si>
    <t>SALDO CAJA BANCOS 2022</t>
  </si>
  <si>
    <t>ASIGNACION POR PARTE DEL GAD RUMIÑAHUI 2023</t>
  </si>
  <si>
    <t>PASIVO CIRCULANTE IESS - SRI</t>
  </si>
  <si>
    <t>DEVENGADOS</t>
  </si>
  <si>
    <t>SALDOS</t>
  </si>
  <si>
    <t xml:space="preserve">REFORMA AL COPRODER  ALI </t>
  </si>
  <si>
    <t>GASTO PRESUPUESTO REFORMA ALI</t>
  </si>
  <si>
    <t>GASTO PRESUPUESTO PARTICIPATIVO  2023</t>
  </si>
  <si>
    <t>21 dias de activismo</t>
  </si>
  <si>
    <t>EJECUTADO
enero a diciembre</t>
  </si>
  <si>
    <t>SALDO CAJA BANCOS ENERO A DICIEMBRE 2023</t>
  </si>
  <si>
    <t>CONSEJO CANTONAL DE PROTECCIÓN DE DERECHOS DE RUMIÑAHUI "COPRODER"</t>
  </si>
  <si>
    <t>5.3.07.01</t>
  </si>
  <si>
    <t>DESARROLLO, ACTUALIZACIÓN, ASISTENCIA TÉCNICA Y SOPORTE DE SISTEMAS INFORMÁTICOS</t>
  </si>
  <si>
    <t>5.7.03.01</t>
  </si>
  <si>
    <t>DIETAS  SOCIEDAD CIVIL</t>
  </si>
  <si>
    <t>5.3.01.05</t>
  </si>
  <si>
    <t>TELECOMUNICACIONES</t>
  </si>
  <si>
    <t>5.3.02.09</t>
  </si>
  <si>
    <t>SERVICIO DE ASEO, LIMPIEZAS DE INSTALACIONES</t>
  </si>
  <si>
    <t>5.7.02.03</t>
  </si>
  <si>
    <t>COMISIONES BANCARIAS</t>
  </si>
  <si>
    <t>5.3.08.04</t>
  </si>
  <si>
    <t>MATERIALES DE OFICINA</t>
  </si>
  <si>
    <t>5.3.02.05</t>
  </si>
  <si>
    <t>5.3.02.07</t>
  </si>
  <si>
    <t>DIFUSIÓN, INFORMACIÓN Y PUBLICIDAD</t>
  </si>
  <si>
    <t>5.3.08.12</t>
  </si>
  <si>
    <t>MATERIALES DIDACTICOS</t>
  </si>
  <si>
    <t>8.4.01.07</t>
  </si>
  <si>
    <t>EQUIPOS, SISTEMAS Y PAQUETES INFORMATICOS</t>
  </si>
  <si>
    <t>5.3.07.04</t>
  </si>
  <si>
    <t>MANTENIMIENTOS INFORMATICOS</t>
  </si>
  <si>
    <t>PARTIDA 
PRESUPUESTARIA</t>
  </si>
  <si>
    <t xml:space="preserve">ESPECTACULOS CULTURALES  Y SOCIALES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</si>
</sst>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 &quot;$&quot;* #,##0.00_ ;_ &quot;$&quot;* \-#,##0.00_ ;_ &quot;$&quot;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&quot;$&quot;#,##0.00"/>
    <numFmt numFmtId="167" formatCode="[$-C0A]d\-mmm\-yyyy;@"/>
    <numFmt numFmtId="168" formatCode="#,##0.0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rial"/>
      <family val="2"/>
    </font>
    <font>
      <b/>
      <sz val="14"/>
      <color rgb="FF0070C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color rgb="FFFFFF00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1"/>
      <name val="Calibri Light"/>
      <family val="1"/>
      <scheme val="major"/>
    </font>
    <font>
      <b/>
      <sz val="12"/>
      <color theme="1"/>
      <name val="Calibri Light"/>
      <family val="1"/>
      <scheme val="maj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 Light"/>
      <family val="1"/>
      <scheme val="maj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sz val="8"/>
      <color theme="1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/>
    <xf numFmtId="167" fontId="1" fillId="0" borderId="0" applyFont="0" applyFill="0" applyBorder="0" applyAlignment="0" applyProtection="0"/>
  </cellStyleXfs>
  <cellXfs count="284">
    <xf numFmtId="0" fontId="0" fillId="0" borderId="0" xfId="0"/>
    <xf numFmtId="0" fontId="2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6" borderId="17" xfId="0" applyFont="1" applyFill="1" applyBorder="1" applyAlignment="1">
      <alignment vertical="center"/>
    </xf>
    <xf numFmtId="2" fontId="9" fillId="2" borderId="19" xfId="0" applyNumberFormat="1" applyFont="1" applyFill="1" applyBorder="1" applyAlignment="1">
      <alignment vertical="center"/>
    </xf>
    <xf numFmtId="2" fontId="9" fillId="2" borderId="20" xfId="0" applyNumberFormat="1" applyFont="1" applyFill="1" applyBorder="1" applyAlignment="1">
      <alignment vertical="center"/>
    </xf>
    <xf numFmtId="1" fontId="9" fillId="0" borderId="20" xfId="0" applyNumberFormat="1" applyFont="1" applyBorder="1" applyAlignment="1">
      <alignment horizontal="center" vertical="center"/>
    </xf>
    <xf numFmtId="2" fontId="9" fillId="0" borderId="20" xfId="0" applyNumberFormat="1" applyFont="1" applyBorder="1" applyAlignment="1">
      <alignment horizontal="right" vertical="center"/>
    </xf>
    <xf numFmtId="2" fontId="9" fillId="0" borderId="21" xfId="0" applyNumberFormat="1" applyFont="1" applyBorder="1" applyAlignment="1">
      <alignment horizontal="right" vertical="center"/>
    </xf>
    <xf numFmtId="2" fontId="9" fillId="2" borderId="23" xfId="0" applyNumberFormat="1" applyFont="1" applyFill="1" applyBorder="1" applyAlignment="1">
      <alignment horizontal="left" vertical="center"/>
    </xf>
    <xf numFmtId="2" fontId="9" fillId="2" borderId="8" xfId="0" applyNumberFormat="1" applyFont="1" applyFill="1" applyBorder="1" applyAlignment="1">
      <alignment horizontal="left" vertical="center"/>
    </xf>
    <xf numFmtId="1" fontId="9" fillId="2" borderId="9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right" vertical="center"/>
    </xf>
    <xf numFmtId="2" fontId="9" fillId="0" borderId="9" xfId="0" applyNumberFormat="1" applyFont="1" applyBorder="1" applyAlignment="1">
      <alignment horizontal="right" vertical="center"/>
    </xf>
    <xf numFmtId="2" fontId="9" fillId="2" borderId="26" xfId="0" applyNumberFormat="1" applyFont="1" applyFill="1" applyBorder="1" applyAlignment="1">
      <alignment horizontal="left" vertical="center"/>
    </xf>
    <xf numFmtId="2" fontId="9" fillId="2" borderId="9" xfId="0" applyNumberFormat="1" applyFont="1" applyFill="1" applyBorder="1" applyAlignment="1">
      <alignment horizontal="left" vertical="center"/>
    </xf>
    <xf numFmtId="2" fontId="9" fillId="0" borderId="24" xfId="0" applyNumberFormat="1" applyFont="1" applyBorder="1" applyAlignment="1">
      <alignment horizontal="right" vertical="center"/>
    </xf>
    <xf numFmtId="2" fontId="9" fillId="2" borderId="27" xfId="0" applyNumberFormat="1" applyFont="1" applyFill="1" applyBorder="1" applyAlignment="1">
      <alignment horizontal="left" vertical="center"/>
    </xf>
    <xf numFmtId="2" fontId="9" fillId="2" borderId="4" xfId="0" applyNumberFormat="1" applyFont="1" applyFill="1" applyBorder="1" applyAlignment="1">
      <alignment horizontal="left" vertical="center"/>
    </xf>
    <xf numFmtId="2" fontId="9" fillId="2" borderId="28" xfId="0" applyNumberFormat="1" applyFont="1" applyFill="1" applyBorder="1" applyAlignment="1">
      <alignment horizontal="left" vertical="center"/>
    </xf>
    <xf numFmtId="2" fontId="9" fillId="2" borderId="29" xfId="0" applyNumberFormat="1" applyFont="1" applyFill="1" applyBorder="1" applyAlignment="1">
      <alignment horizontal="left" vertical="center"/>
    </xf>
    <xf numFmtId="1" fontId="9" fillId="2" borderId="29" xfId="0" applyNumberFormat="1" applyFont="1" applyFill="1" applyBorder="1" applyAlignment="1">
      <alignment horizontal="center" vertical="center"/>
    </xf>
    <xf numFmtId="2" fontId="9" fillId="2" borderId="29" xfId="0" applyNumberFormat="1" applyFont="1" applyFill="1" applyBorder="1" applyAlignment="1">
      <alignment horizontal="right" vertical="center"/>
    </xf>
    <xf numFmtId="2" fontId="9" fillId="0" borderId="29" xfId="0" applyNumberFormat="1" applyFont="1" applyBorder="1" applyAlignment="1">
      <alignment horizontal="right" vertical="center"/>
    </xf>
    <xf numFmtId="1" fontId="9" fillId="0" borderId="8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right" vertical="center"/>
    </xf>
    <xf numFmtId="44" fontId="0" fillId="0" borderId="0" xfId="0" applyNumberFormat="1"/>
    <xf numFmtId="44" fontId="11" fillId="2" borderId="9" xfId="2" applyFont="1" applyFill="1" applyBorder="1" applyAlignment="1">
      <alignment vertical="center"/>
    </xf>
    <xf numFmtId="165" fontId="12" fillId="7" borderId="9" xfId="4" applyNumberFormat="1" applyFont="1" applyFill="1" applyBorder="1" applyAlignment="1">
      <alignment horizontal="center" vertical="center" wrapText="1"/>
    </xf>
    <xf numFmtId="165" fontId="12" fillId="7" borderId="5" xfId="4" applyNumberFormat="1" applyFont="1" applyFill="1" applyBorder="1" applyAlignment="1">
      <alignment horizontal="center" vertical="center" wrapText="1"/>
    </xf>
    <xf numFmtId="0" fontId="12" fillId="7" borderId="9" xfId="3" applyFont="1" applyFill="1" applyBorder="1" applyAlignment="1">
      <alignment horizontal="center" vertical="center" wrapText="1"/>
    </xf>
    <xf numFmtId="0" fontId="14" fillId="10" borderId="4" xfId="3" applyFont="1" applyFill="1" applyBorder="1" applyAlignment="1">
      <alignment horizontal="center" vertical="center" wrapText="1"/>
    </xf>
    <xf numFmtId="0" fontId="14" fillId="10" borderId="9" xfId="3" applyFont="1" applyFill="1" applyBorder="1" applyAlignment="1">
      <alignment horizontal="center" vertical="center" wrapText="1"/>
    </xf>
    <xf numFmtId="0" fontId="14" fillId="8" borderId="9" xfId="3" applyFont="1" applyFill="1" applyBorder="1" applyAlignment="1">
      <alignment horizontal="center" vertical="center" wrapText="1"/>
    </xf>
    <xf numFmtId="0" fontId="13" fillId="10" borderId="9" xfId="0" applyFont="1" applyFill="1" applyBorder="1" applyAlignment="1">
      <alignment horizontal="center" vertical="center"/>
    </xf>
    <xf numFmtId="0" fontId="13" fillId="10" borderId="9" xfId="0" applyFont="1" applyFill="1" applyBorder="1" applyAlignment="1">
      <alignment horizontal="center" vertical="center" wrapText="1"/>
    </xf>
    <xf numFmtId="0" fontId="14" fillId="10" borderId="8" xfId="3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/>
    </xf>
    <xf numFmtId="3" fontId="15" fillId="0" borderId="9" xfId="0" applyNumberFormat="1" applyFont="1" applyBorder="1" applyAlignment="1">
      <alignment horizontal="left" vertical="center"/>
    </xf>
    <xf numFmtId="168" fontId="15" fillId="2" borderId="9" xfId="0" applyNumberFormat="1" applyFont="1" applyFill="1" applyBorder="1" applyAlignment="1">
      <alignment horizontal="left" vertical="center"/>
    </xf>
    <xf numFmtId="3" fontId="15" fillId="2" borderId="9" xfId="0" applyNumberFormat="1" applyFont="1" applyFill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2" borderId="8" xfId="3" applyFont="1" applyFill="1" applyBorder="1" applyAlignment="1">
      <alignment horizontal="left" vertical="center" wrapText="1"/>
    </xf>
    <xf numFmtId="14" fontId="15" fillId="0" borderId="9" xfId="0" applyNumberFormat="1" applyFont="1" applyBorder="1" applyAlignment="1">
      <alignment horizontal="left" vertical="center"/>
    </xf>
    <xf numFmtId="14" fontId="15" fillId="0" borderId="9" xfId="0" applyNumberFormat="1" applyFont="1" applyBorder="1" applyAlignment="1">
      <alignment horizontal="center" vertical="center"/>
    </xf>
    <xf numFmtId="0" fontId="15" fillId="12" borderId="9" xfId="0" applyFont="1" applyFill="1" applyBorder="1"/>
    <xf numFmtId="4" fontId="14" fillId="10" borderId="9" xfId="3" applyNumberFormat="1" applyFont="1" applyFill="1" applyBorder="1" applyAlignment="1">
      <alignment horizontal="center" vertical="center" wrapText="1"/>
    </xf>
    <xf numFmtId="4" fontId="14" fillId="8" borderId="9" xfId="3" applyNumberFormat="1" applyFont="1" applyFill="1" applyBorder="1" applyAlignment="1">
      <alignment horizontal="center" vertical="center" wrapText="1"/>
    </xf>
    <xf numFmtId="4" fontId="15" fillId="0" borderId="4" xfId="0" applyNumberFormat="1" applyFont="1" applyBorder="1" applyAlignment="1">
      <alignment horizontal="center" vertical="center"/>
    </xf>
    <xf numFmtId="4" fontId="15" fillId="0" borderId="9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4" fontId="15" fillId="2" borderId="9" xfId="0" applyNumberFormat="1" applyFont="1" applyFill="1" applyBorder="1" applyAlignment="1">
      <alignment horizontal="center" vertical="center"/>
    </xf>
    <xf numFmtId="0" fontId="15" fillId="0" borderId="9" xfId="0" applyFont="1" applyBorder="1"/>
    <xf numFmtId="0" fontId="15" fillId="10" borderId="9" xfId="0" applyFont="1" applyFill="1" applyBorder="1" applyAlignment="1">
      <alignment horizontal="left" vertical="center"/>
    </xf>
    <xf numFmtId="0" fontId="18" fillId="0" borderId="0" xfId="0" applyFont="1" applyAlignment="1">
      <alignment horizontal="left" wrapText="1"/>
    </xf>
    <xf numFmtId="4" fontId="19" fillId="5" borderId="9" xfId="0" applyNumberFormat="1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left"/>
    </xf>
    <xf numFmtId="0" fontId="21" fillId="2" borderId="9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 applyProtection="1">
      <alignment horizontal="left" vertical="center" wrapText="1"/>
      <protection locked="0"/>
    </xf>
    <xf numFmtId="0" fontId="17" fillId="0" borderId="9" xfId="0" applyFont="1" applyBorder="1" applyAlignment="1">
      <alignment vertical="center"/>
    </xf>
    <xf numFmtId="0" fontId="17" fillId="0" borderId="9" xfId="0" applyFont="1" applyBorder="1" applyAlignment="1">
      <alignment horizontal="left" vertical="center"/>
    </xf>
    <xf numFmtId="0" fontId="17" fillId="0" borderId="9" xfId="0" applyFont="1" applyBorder="1" applyAlignment="1">
      <alignment horizontal="center" vertical="center"/>
    </xf>
    <xf numFmtId="0" fontId="15" fillId="0" borderId="36" xfId="0" applyFont="1" applyBorder="1" applyAlignment="1" applyProtection="1">
      <alignment horizontal="left" vertical="center" wrapText="1"/>
      <protection hidden="1"/>
    </xf>
    <xf numFmtId="0" fontId="17" fillId="0" borderId="0" xfId="0" applyFont="1" applyAlignment="1">
      <alignment vertical="center"/>
    </xf>
    <xf numFmtId="0" fontId="15" fillId="2" borderId="9" xfId="3" applyFont="1" applyFill="1" applyBorder="1" applyAlignment="1">
      <alignment horizontal="left" vertical="center" wrapText="1"/>
    </xf>
    <xf numFmtId="0" fontId="15" fillId="0" borderId="5" xfId="0" applyFont="1" applyBorder="1" applyAlignment="1" applyProtection="1">
      <alignment horizontal="left" vertical="center" wrapText="1"/>
      <protection hidden="1"/>
    </xf>
    <xf numFmtId="0" fontId="21" fillId="2" borderId="9" xfId="0" applyFont="1" applyFill="1" applyBorder="1" applyAlignment="1">
      <alignment vertical="center" wrapText="1"/>
    </xf>
    <xf numFmtId="0" fontId="15" fillId="0" borderId="9" xfId="0" applyFont="1" applyBorder="1" applyAlignment="1" applyProtection="1">
      <alignment horizontal="left" vertical="center" wrapText="1"/>
      <protection hidden="1"/>
    </xf>
    <xf numFmtId="0" fontId="21" fillId="2" borderId="6" xfId="0" applyFont="1" applyFill="1" applyBorder="1" applyAlignment="1">
      <alignment vertical="center" wrapText="1"/>
    </xf>
    <xf numFmtId="0" fontId="20" fillId="13" borderId="9" xfId="0" applyFont="1" applyFill="1" applyBorder="1" applyAlignment="1">
      <alignment horizontal="left" vertical="center" wrapText="1"/>
    </xf>
    <xf numFmtId="0" fontId="15" fillId="0" borderId="9" xfId="0" applyFont="1" applyBorder="1" applyAlignment="1" applyProtection="1">
      <alignment horizontal="left" vertical="center" wrapText="1"/>
      <protection locked="0"/>
    </xf>
    <xf numFmtId="0" fontId="15" fillId="2" borderId="9" xfId="0" applyFont="1" applyFill="1" applyBorder="1" applyAlignment="1">
      <alignment horizontal="left" vertical="center" wrapText="1"/>
    </xf>
    <xf numFmtId="44" fontId="18" fillId="0" borderId="9" xfId="2" applyFont="1" applyBorder="1" applyAlignment="1">
      <alignment horizontal="left" vertical="center"/>
    </xf>
    <xf numFmtId="44" fontId="0" fillId="0" borderId="9" xfId="2" applyFont="1" applyBorder="1" applyAlignment="1">
      <alignment horizontal="left" vertical="center"/>
    </xf>
    <xf numFmtId="4" fontId="0" fillId="0" borderId="0" xfId="0" applyNumberFormat="1"/>
    <xf numFmtId="44" fontId="22" fillId="0" borderId="0" xfId="2" applyFont="1"/>
    <xf numFmtId="4" fontId="18" fillId="0" borderId="0" xfId="0" applyNumberFormat="1" applyFont="1" applyAlignment="1">
      <alignment horizontal="left"/>
    </xf>
    <xf numFmtId="2" fontId="0" fillId="0" borderId="0" xfId="0" applyNumberFormat="1"/>
    <xf numFmtId="4" fontId="19" fillId="5" borderId="0" xfId="0" applyNumberFormat="1" applyFont="1" applyFill="1" applyAlignment="1">
      <alignment horizontal="center"/>
    </xf>
    <xf numFmtId="44" fontId="25" fillId="15" borderId="9" xfId="2" applyFont="1" applyFill="1" applyBorder="1" applyAlignment="1">
      <alignment horizontal="center" vertical="center"/>
    </xf>
    <xf numFmtId="0" fontId="15" fillId="19" borderId="9" xfId="0" applyFont="1" applyFill="1" applyBorder="1" applyAlignment="1">
      <alignment horizontal="left" vertical="center" wrapText="1"/>
    </xf>
    <xf numFmtId="0" fontId="15" fillId="6" borderId="4" xfId="0" applyFont="1" applyFill="1" applyBorder="1" applyAlignment="1">
      <alignment horizontal="left" vertical="center" wrapText="1"/>
    </xf>
    <xf numFmtId="0" fontId="15" fillId="6" borderId="9" xfId="0" applyFont="1" applyFill="1" applyBorder="1" applyAlignment="1">
      <alignment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left" vertical="center" wrapText="1"/>
    </xf>
    <xf numFmtId="0" fontId="15" fillId="6" borderId="8" xfId="0" applyFont="1" applyFill="1" applyBorder="1" applyAlignment="1">
      <alignment vertical="center" wrapText="1"/>
    </xf>
    <xf numFmtId="0" fontId="15" fillId="19" borderId="9" xfId="0" applyFont="1" applyFill="1" applyBorder="1" applyAlignment="1">
      <alignment horizontal="center" vertical="center" wrapText="1"/>
    </xf>
    <xf numFmtId="44" fontId="24" fillId="14" borderId="9" xfId="2" applyFont="1" applyFill="1" applyBorder="1" applyAlignment="1">
      <alignment horizontal="center" vertical="center"/>
    </xf>
    <xf numFmtId="44" fontId="26" fillId="19" borderId="9" xfId="2" applyFont="1" applyFill="1" applyBorder="1" applyAlignment="1">
      <alignment vertical="center"/>
    </xf>
    <xf numFmtId="0" fontId="28" fillId="0" borderId="9" xfId="0" applyFont="1" applyBorder="1" applyAlignment="1">
      <alignment horizontal="center" vertical="center"/>
    </xf>
    <xf numFmtId="0" fontId="28" fillId="0" borderId="9" xfId="0" applyFont="1" applyBorder="1"/>
    <xf numFmtId="0" fontId="28" fillId="0" borderId="9" xfId="0" applyFont="1" applyBorder="1" applyAlignment="1">
      <alignment vertical="center" wrapText="1"/>
    </xf>
    <xf numFmtId="0" fontId="28" fillId="0" borderId="9" xfId="0" applyFont="1" applyBorder="1" applyAlignment="1">
      <alignment horizontal="left" vertical="center" wrapText="1"/>
    </xf>
    <xf numFmtId="0" fontId="30" fillId="0" borderId="9" xfId="0" applyFont="1" applyBorder="1" applyAlignment="1">
      <alignment vertical="center"/>
    </xf>
    <xf numFmtId="0" fontId="30" fillId="0" borderId="0" xfId="0" applyFont="1"/>
    <xf numFmtId="0" fontId="28" fillId="0" borderId="9" xfId="0" applyFont="1" applyBorder="1" applyAlignment="1">
      <alignment vertical="center"/>
    </xf>
    <xf numFmtId="44" fontId="29" fillId="0" borderId="9" xfId="2" applyFont="1" applyBorder="1" applyAlignment="1">
      <alignment horizontal="left" vertical="center"/>
    </xf>
    <xf numFmtId="44" fontId="29" fillId="0" borderId="9" xfId="2" applyFont="1" applyBorder="1" applyAlignment="1">
      <alignment vertical="center"/>
    </xf>
    <xf numFmtId="44" fontId="28" fillId="0" borderId="9" xfId="2" applyFont="1" applyBorder="1" applyAlignment="1">
      <alignment vertical="center"/>
    </xf>
    <xf numFmtId="44" fontId="31" fillId="0" borderId="9" xfId="2" applyFont="1" applyBorder="1" applyAlignment="1">
      <alignment vertical="center"/>
    </xf>
    <xf numFmtId="44" fontId="29" fillId="2" borderId="9" xfId="2" applyFont="1" applyFill="1" applyBorder="1" applyAlignment="1">
      <alignment horizontal="left" vertical="center"/>
    </xf>
    <xf numFmtId="44" fontId="28" fillId="0" borderId="9" xfId="0" applyNumberFormat="1" applyFont="1" applyBorder="1" applyAlignment="1">
      <alignment vertical="center"/>
    </xf>
    <xf numFmtId="0" fontId="28" fillId="4" borderId="9" xfId="0" applyFont="1" applyFill="1" applyBorder="1"/>
    <xf numFmtId="166" fontId="29" fillId="0" borderId="9" xfId="0" applyNumberFormat="1" applyFont="1" applyBorder="1" applyAlignment="1">
      <alignment horizontal="left"/>
    </xf>
    <xf numFmtId="0" fontId="28" fillId="0" borderId="0" xfId="0" applyFont="1"/>
    <xf numFmtId="0" fontId="28" fillId="0" borderId="0" xfId="0" applyFont="1" applyAlignment="1">
      <alignment vertical="center"/>
    </xf>
    <xf numFmtId="166" fontId="31" fillId="0" borderId="0" xfId="0" applyNumberFormat="1" applyFont="1" applyAlignment="1">
      <alignment vertical="center"/>
    </xf>
    <xf numFmtId="44" fontId="28" fillId="18" borderId="9" xfId="0" applyNumberFormat="1" applyFont="1" applyFill="1" applyBorder="1" applyAlignment="1">
      <alignment vertical="center"/>
    </xf>
    <xf numFmtId="0" fontId="30" fillId="0" borderId="0" xfId="0" applyFont="1" applyBorder="1"/>
    <xf numFmtId="0" fontId="34" fillId="0" borderId="9" xfId="0" applyFont="1" applyBorder="1" applyAlignment="1">
      <alignment vertical="center"/>
    </xf>
    <xf numFmtId="44" fontId="34" fillId="0" borderId="9" xfId="2" applyFont="1" applyBorder="1" applyAlignment="1">
      <alignment horizontal="right" vertical="center"/>
    </xf>
    <xf numFmtId="0" fontId="34" fillId="0" borderId="32" xfId="0" applyFont="1" applyBorder="1" applyAlignment="1">
      <alignment vertical="center"/>
    </xf>
    <xf numFmtId="0" fontId="34" fillId="0" borderId="33" xfId="0" applyFont="1" applyBorder="1" applyAlignment="1">
      <alignment horizontal="right" vertical="center"/>
    </xf>
    <xf numFmtId="0" fontId="33" fillId="0" borderId="9" xfId="0" applyFont="1" applyBorder="1" applyAlignment="1">
      <alignment vertical="center"/>
    </xf>
    <xf numFmtId="0" fontId="33" fillId="0" borderId="9" xfId="0" applyFont="1" applyBorder="1" applyAlignment="1">
      <alignment horizontal="center" vertical="center"/>
    </xf>
    <xf numFmtId="44" fontId="34" fillId="0" borderId="9" xfId="0" applyNumberFormat="1" applyFont="1" applyBorder="1" applyAlignment="1">
      <alignment horizontal="right" vertical="center"/>
    </xf>
    <xf numFmtId="44" fontId="30" fillId="0" borderId="0" xfId="0" applyNumberFormat="1" applyFont="1"/>
    <xf numFmtId="0" fontId="30" fillId="16" borderId="9" xfId="0" applyFont="1" applyFill="1" applyBorder="1" applyAlignment="1">
      <alignment vertical="center"/>
    </xf>
    <xf numFmtId="44" fontId="28" fillId="16" borderId="9" xfId="2" applyFont="1" applyFill="1" applyBorder="1" applyAlignment="1">
      <alignment vertical="center"/>
    </xf>
    <xf numFmtId="44" fontId="34" fillId="16" borderId="9" xfId="0" applyNumberFormat="1" applyFont="1" applyFill="1" applyBorder="1" applyAlignment="1">
      <alignment horizontal="right" vertical="center"/>
    </xf>
    <xf numFmtId="44" fontId="28" fillId="16" borderId="9" xfId="0" applyNumberFormat="1" applyFont="1" applyFill="1" applyBorder="1" applyAlignment="1">
      <alignment vertical="center"/>
    </xf>
    <xf numFmtId="4" fontId="18" fillId="0" borderId="0" xfId="0" applyNumberFormat="1" applyFont="1" applyAlignment="1">
      <alignment horizontal="right"/>
    </xf>
    <xf numFmtId="44" fontId="28" fillId="2" borderId="9" xfId="0" applyNumberFormat="1" applyFont="1" applyFill="1" applyBorder="1" applyAlignment="1">
      <alignment vertical="center"/>
    </xf>
    <xf numFmtId="0" fontId="17" fillId="2" borderId="9" xfId="0" applyFont="1" applyFill="1" applyBorder="1" applyAlignment="1">
      <alignment horizontal="left" vertical="center" wrapText="1"/>
    </xf>
    <xf numFmtId="44" fontId="35" fillId="0" borderId="0" xfId="2" applyFont="1" applyAlignment="1">
      <alignment horizontal="right"/>
    </xf>
    <xf numFmtId="44" fontId="36" fillId="0" borderId="0" xfId="2" applyFont="1" applyAlignment="1">
      <alignment horizontal="right" wrapText="1"/>
    </xf>
    <xf numFmtId="44" fontId="0" fillId="0" borderId="0" xfId="2" applyFont="1" applyAlignment="1">
      <alignment horizontal="left"/>
    </xf>
    <xf numFmtId="44" fontId="18" fillId="0" borderId="0" xfId="2" applyFont="1" applyAlignment="1">
      <alignment horizontal="left" wrapText="1"/>
    </xf>
    <xf numFmtId="44" fontId="18" fillId="0" borderId="0" xfId="2" applyFont="1" applyAlignment="1">
      <alignment horizontal="left"/>
    </xf>
    <xf numFmtId="44" fontId="30" fillId="0" borderId="0" xfId="0" applyNumberFormat="1" applyFont="1" applyBorder="1"/>
    <xf numFmtId="0" fontId="30" fillId="2" borderId="9" xfId="0" applyFont="1" applyFill="1" applyBorder="1" applyAlignment="1">
      <alignment vertical="center"/>
    </xf>
    <xf numFmtId="44" fontId="28" fillId="2" borderId="9" xfId="2" applyFont="1" applyFill="1" applyBorder="1" applyAlignment="1">
      <alignment vertical="center"/>
    </xf>
    <xf numFmtId="44" fontId="34" fillId="2" borderId="9" xfId="0" applyNumberFormat="1" applyFont="1" applyFill="1" applyBorder="1" applyAlignment="1">
      <alignment horizontal="right" vertical="center"/>
    </xf>
    <xf numFmtId="44" fontId="22" fillId="0" borderId="9" xfId="0" applyNumberFormat="1" applyFont="1" applyBorder="1" applyAlignment="1">
      <alignment vertical="center"/>
    </xf>
    <xf numFmtId="0" fontId="14" fillId="8" borderId="9" xfId="3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 wrapText="1"/>
    </xf>
    <xf numFmtId="164" fontId="0" fillId="0" borderId="0" xfId="0" applyNumberFormat="1"/>
    <xf numFmtId="164" fontId="28" fillId="0" borderId="0" xfId="0" applyNumberFormat="1" applyFont="1" applyAlignment="1">
      <alignment vertical="center"/>
    </xf>
    <xf numFmtId="44" fontId="32" fillId="16" borderId="9" xfId="2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left" vertical="center" wrapText="1"/>
    </xf>
    <xf numFmtId="4" fontId="15" fillId="19" borderId="6" xfId="0" applyNumberFormat="1" applyFont="1" applyFill="1" applyBorder="1" applyAlignment="1">
      <alignment horizontal="center" vertical="center"/>
    </xf>
    <xf numFmtId="4" fontId="17" fillId="13" borderId="9" xfId="0" applyNumberFormat="1" applyFont="1" applyFill="1" applyBorder="1" applyAlignment="1">
      <alignment horizontal="center" vertical="center"/>
    </xf>
    <xf numFmtId="164" fontId="28" fillId="0" borderId="9" xfId="0" applyNumberFormat="1" applyFont="1" applyBorder="1" applyAlignment="1">
      <alignment vertical="center"/>
    </xf>
    <xf numFmtId="9" fontId="0" fillId="0" borderId="9" xfId="0" applyNumberFormat="1" applyBorder="1" applyAlignment="1">
      <alignment horizontal="center"/>
    </xf>
    <xf numFmtId="0" fontId="33" fillId="18" borderId="9" xfId="0" applyFont="1" applyFill="1" applyBorder="1" applyAlignment="1">
      <alignment horizontal="left" vertical="center"/>
    </xf>
    <xf numFmtId="0" fontId="32" fillId="0" borderId="3" xfId="0" applyFont="1" applyBorder="1" applyAlignment="1">
      <alignment horizontal="center" vertical="center"/>
    </xf>
    <xf numFmtId="0" fontId="32" fillId="18" borderId="9" xfId="0" applyFont="1" applyFill="1" applyBorder="1" applyAlignment="1">
      <alignment horizontal="left" vertical="center"/>
    </xf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4" fontId="28" fillId="17" borderId="9" xfId="0" applyNumberFormat="1" applyFont="1" applyFill="1" applyBorder="1" applyAlignment="1">
      <alignment horizontal="center" vertical="center"/>
    </xf>
    <xf numFmtId="0" fontId="28" fillId="17" borderId="9" xfId="0" applyFont="1" applyFill="1" applyBorder="1" applyAlignment="1">
      <alignment horizontal="center" vertical="center"/>
    </xf>
    <xf numFmtId="0" fontId="32" fillId="16" borderId="9" xfId="0" applyFont="1" applyFill="1" applyBorder="1" applyAlignment="1">
      <alignment horizontal="left" vertical="center"/>
    </xf>
    <xf numFmtId="0" fontId="28" fillId="18" borderId="9" xfId="0" applyFont="1" applyFill="1" applyBorder="1" applyAlignment="1">
      <alignment horizontal="center" vertical="center"/>
    </xf>
    <xf numFmtId="0" fontId="28" fillId="17" borderId="9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5" fillId="19" borderId="9" xfId="0" applyFont="1" applyFill="1" applyBorder="1" applyAlignment="1">
      <alignment horizontal="center" vertical="center" wrapText="1"/>
    </xf>
    <xf numFmtId="4" fontId="15" fillId="19" borderId="9" xfId="0" applyNumberFormat="1" applyFont="1" applyFill="1" applyBorder="1" applyAlignment="1">
      <alignment horizontal="center" vertical="center"/>
    </xf>
    <xf numFmtId="4" fontId="15" fillId="19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4" fillId="2" borderId="9" xfId="0" applyFont="1" applyFill="1" applyBorder="1" applyAlignment="1">
      <alignment horizontal="left" vertical="center" wrapText="1"/>
    </xf>
    <xf numFmtId="0" fontId="24" fillId="2" borderId="9" xfId="0" applyFont="1" applyFill="1" applyBorder="1" applyAlignment="1">
      <alignment horizontal="left" vertical="center"/>
    </xf>
    <xf numFmtId="0" fontId="12" fillId="7" borderId="9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7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24" xfId="3" applyFont="1" applyFill="1" applyBorder="1" applyAlignment="1">
      <alignment horizontal="center" vertical="center" wrapText="1"/>
    </xf>
    <xf numFmtId="0" fontId="12" fillId="7" borderId="8" xfId="3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5" borderId="4" xfId="3" applyFont="1" applyFill="1" applyBorder="1" applyAlignment="1">
      <alignment horizontal="center" vertical="center" wrapText="1"/>
    </xf>
    <xf numFmtId="0" fontId="13" fillId="5" borderId="24" xfId="3" applyFont="1" applyFill="1" applyBorder="1" applyAlignment="1">
      <alignment horizontal="center" vertical="center" wrapText="1"/>
    </xf>
    <xf numFmtId="0" fontId="13" fillId="5" borderId="8" xfId="3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 wrapText="1"/>
    </xf>
    <xf numFmtId="0" fontId="12" fillId="7" borderId="9" xfId="0" applyFont="1" applyFill="1" applyBorder="1" applyAlignment="1">
      <alignment horizontal="center" vertical="center" wrapText="1"/>
    </xf>
    <xf numFmtId="0" fontId="14" fillId="10" borderId="4" xfId="3" applyFont="1" applyFill="1" applyBorder="1" applyAlignment="1">
      <alignment horizontal="center" vertical="center" wrapText="1"/>
    </xf>
    <xf numFmtId="0" fontId="14" fillId="10" borderId="8" xfId="3" applyFont="1" applyFill="1" applyBorder="1" applyAlignment="1">
      <alignment horizontal="center" vertical="center" wrapText="1"/>
    </xf>
    <xf numFmtId="0" fontId="14" fillId="8" borderId="4" xfId="3" applyFont="1" applyFill="1" applyBorder="1" applyAlignment="1">
      <alignment horizontal="center" vertical="center" wrapText="1"/>
    </xf>
    <xf numFmtId="0" fontId="14" fillId="8" borderId="8" xfId="3" applyFont="1" applyFill="1" applyBorder="1" applyAlignment="1">
      <alignment horizontal="center" vertical="center" wrapText="1"/>
    </xf>
    <xf numFmtId="4" fontId="15" fillId="6" borderId="4" xfId="0" applyNumberFormat="1" applyFont="1" applyFill="1" applyBorder="1" applyAlignment="1">
      <alignment horizontal="center" vertical="center"/>
    </xf>
    <xf numFmtId="4" fontId="15" fillId="6" borderId="8" xfId="0" applyNumberFormat="1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2" fillId="7" borderId="32" xfId="0" applyFont="1" applyFill="1" applyBorder="1" applyAlignment="1">
      <alignment horizontal="center" vertical="center" wrapText="1"/>
    </xf>
    <xf numFmtId="0" fontId="12" fillId="7" borderId="33" xfId="0" applyFont="1" applyFill="1" applyBorder="1" applyAlignment="1">
      <alignment horizontal="center" vertical="center" wrapText="1"/>
    </xf>
    <xf numFmtId="0" fontId="12" fillId="7" borderId="34" xfId="0" applyFont="1" applyFill="1" applyBorder="1" applyAlignment="1">
      <alignment horizontal="center" vertical="center" wrapText="1"/>
    </xf>
    <xf numFmtId="0" fontId="13" fillId="11" borderId="24" xfId="3" applyFont="1" applyFill="1" applyBorder="1" applyAlignment="1">
      <alignment horizontal="center" vertical="center" wrapText="1"/>
    </xf>
    <xf numFmtId="0" fontId="13" fillId="11" borderId="8" xfId="3" applyFont="1" applyFill="1" applyBorder="1" applyAlignment="1">
      <alignment horizontal="center" vertical="center" wrapText="1"/>
    </xf>
    <xf numFmtId="0" fontId="13" fillId="8" borderId="4" xfId="3" applyFont="1" applyFill="1" applyBorder="1" applyAlignment="1">
      <alignment horizontal="center" vertical="center" wrapText="1"/>
    </xf>
    <xf numFmtId="0" fontId="13" fillId="8" borderId="8" xfId="3" applyFont="1" applyFill="1" applyBorder="1" applyAlignment="1">
      <alignment horizontal="center" vertical="center" wrapText="1"/>
    </xf>
    <xf numFmtId="165" fontId="13" fillId="8" borderId="4" xfId="4" applyNumberFormat="1" applyFont="1" applyFill="1" applyBorder="1" applyAlignment="1">
      <alignment horizontal="center" vertical="center" wrapText="1"/>
    </xf>
    <xf numFmtId="165" fontId="13" fillId="8" borderId="8" xfId="4" applyNumberFormat="1" applyFont="1" applyFill="1" applyBorder="1" applyAlignment="1">
      <alignment horizontal="center" vertical="center" wrapText="1"/>
    </xf>
    <xf numFmtId="165" fontId="13" fillId="9" borderId="4" xfId="4" applyNumberFormat="1" applyFont="1" applyFill="1" applyBorder="1" applyAlignment="1">
      <alignment horizontal="center" vertical="center" wrapText="1"/>
    </xf>
    <xf numFmtId="165" fontId="13" fillId="9" borderId="8" xfId="4" applyNumberFormat="1" applyFont="1" applyFill="1" applyBorder="1" applyAlignment="1">
      <alignment horizontal="center" vertical="center" wrapText="1"/>
    </xf>
    <xf numFmtId="0" fontId="13" fillId="9" borderId="4" xfId="3" applyFont="1" applyFill="1" applyBorder="1" applyAlignment="1">
      <alignment horizontal="center" vertical="center" wrapText="1"/>
    </xf>
    <xf numFmtId="0" fontId="13" fillId="9" borderId="8" xfId="3" applyFont="1" applyFill="1" applyBorder="1" applyAlignment="1">
      <alignment horizontal="center" vertical="center" wrapText="1"/>
    </xf>
    <xf numFmtId="0" fontId="13" fillId="10" borderId="24" xfId="3" applyFont="1" applyFill="1" applyBorder="1" applyAlignment="1">
      <alignment horizontal="center" vertical="center" wrapText="1"/>
    </xf>
    <xf numFmtId="0" fontId="13" fillId="10" borderId="8" xfId="3" applyFont="1" applyFill="1" applyBorder="1" applyAlignment="1">
      <alignment horizontal="center" vertical="center" wrapText="1"/>
    </xf>
    <xf numFmtId="0" fontId="13" fillId="10" borderId="2" xfId="3" applyFont="1" applyFill="1" applyBorder="1" applyAlignment="1">
      <alignment horizontal="center" vertical="center" wrapText="1"/>
    </xf>
    <xf numFmtId="0" fontId="13" fillId="10" borderId="3" xfId="3" applyFont="1" applyFill="1" applyBorder="1" applyAlignment="1">
      <alignment horizontal="center" vertical="center" wrapText="1"/>
    </xf>
    <xf numFmtId="0" fontId="13" fillId="10" borderId="35" xfId="3" applyFont="1" applyFill="1" applyBorder="1" applyAlignment="1">
      <alignment horizontal="center" vertical="center" wrapText="1"/>
    </xf>
    <xf numFmtId="0" fontId="15" fillId="2" borderId="4" xfId="0" applyFont="1" applyFill="1" applyBorder="1" applyAlignment="1" applyProtection="1">
      <alignment horizontal="left" vertical="center" wrapText="1"/>
      <protection locked="0"/>
    </xf>
    <xf numFmtId="0" fontId="15" fillId="2" borderId="24" xfId="0" applyFont="1" applyFill="1" applyBorder="1" applyAlignment="1" applyProtection="1">
      <alignment horizontal="left" vertical="center" wrapText="1"/>
      <protection locked="0"/>
    </xf>
    <xf numFmtId="0" fontId="15" fillId="0" borderId="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24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20" fillId="13" borderId="4" xfId="0" applyFont="1" applyFill="1" applyBorder="1" applyAlignment="1">
      <alignment horizontal="left" vertical="center" wrapText="1"/>
    </xf>
    <xf numFmtId="0" fontId="20" fillId="13" borderId="8" xfId="0" applyFont="1" applyFill="1" applyBorder="1" applyAlignment="1">
      <alignment horizontal="left" vertical="center" wrapText="1"/>
    </xf>
    <xf numFmtId="0" fontId="15" fillId="0" borderId="4" xfId="0" applyFont="1" applyBorder="1" applyAlignment="1" applyProtection="1">
      <alignment horizontal="left" vertical="center" wrapText="1"/>
      <protection locked="0"/>
    </xf>
    <xf numFmtId="0" fontId="15" fillId="0" borderId="8" xfId="0" applyFont="1" applyBorder="1" applyAlignment="1" applyProtection="1">
      <alignment horizontal="left" vertical="center" wrapText="1"/>
      <protection locked="0"/>
    </xf>
    <xf numFmtId="0" fontId="21" fillId="2" borderId="4" xfId="0" applyFont="1" applyFill="1" applyBorder="1" applyAlignment="1">
      <alignment horizontal="left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0" fillId="13" borderId="4" xfId="0" applyFont="1" applyFill="1" applyBorder="1" applyAlignment="1">
      <alignment horizontal="center" vertical="center" wrapText="1"/>
    </xf>
    <xf numFmtId="0" fontId="20" fillId="13" borderId="24" xfId="0" applyFont="1" applyFill="1" applyBorder="1" applyAlignment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5" fillId="0" borderId="24" xfId="0" applyFont="1" applyBorder="1" applyAlignment="1" applyProtection="1">
      <alignment horizontal="center" vertical="center" wrapText="1"/>
      <protection locked="0"/>
    </xf>
    <xf numFmtId="0" fontId="23" fillId="2" borderId="9" xfId="0" applyFont="1" applyFill="1" applyBorder="1" applyAlignment="1">
      <alignment horizontal="left" vertical="center"/>
    </xf>
    <xf numFmtId="0" fontId="18" fillId="0" borderId="5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 vertical="center" wrapText="1"/>
    </xf>
    <xf numFmtId="0" fontId="8" fillId="6" borderId="17" xfId="0" applyFont="1" applyFill="1" applyBorder="1" applyAlignment="1">
      <alignment horizontal="left" vertical="center" wrapText="1"/>
    </xf>
    <xf numFmtId="0" fontId="8" fillId="6" borderId="18" xfId="0" applyFont="1" applyFill="1" applyBorder="1" applyAlignment="1">
      <alignment horizontal="left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4" xfId="0" applyNumberFormat="1" applyFont="1" applyBorder="1" applyAlignment="1">
      <alignment horizontal="center" vertical="center" wrapText="1"/>
    </xf>
    <xf numFmtId="49" fontId="7" fillId="0" borderId="30" xfId="0" applyNumberFormat="1" applyFont="1" applyBorder="1" applyAlignment="1">
      <alignment horizontal="center" vertical="center" wrapText="1"/>
    </xf>
    <xf numFmtId="2" fontId="8" fillId="0" borderId="22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8" fillId="0" borderId="31" xfId="0" applyNumberFormat="1" applyFont="1" applyBorder="1" applyAlignment="1">
      <alignment horizontal="center" vertical="center"/>
    </xf>
    <xf numFmtId="2" fontId="8" fillId="0" borderId="21" xfId="0" applyNumberFormat="1" applyFont="1" applyBorder="1" applyAlignment="1">
      <alignment horizontal="center" vertical="center"/>
    </xf>
    <xf numFmtId="2" fontId="8" fillId="0" borderId="24" xfId="0" applyNumberFormat="1" applyFont="1" applyBorder="1" applyAlignment="1">
      <alignment horizontal="center" vertical="center"/>
    </xf>
    <xf numFmtId="2" fontId="8" fillId="0" borderId="30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textRotation="90" wrapText="1"/>
    </xf>
    <xf numFmtId="0" fontId="7" fillId="2" borderId="14" xfId="0" applyFont="1" applyFill="1" applyBorder="1" applyAlignment="1">
      <alignment horizontal="center" vertical="center" textRotation="90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left" vertical="center"/>
    </xf>
    <xf numFmtId="0" fontId="24" fillId="0" borderId="7" xfId="0" applyFont="1" applyBorder="1" applyAlignment="1">
      <alignment horizontal="left" vertical="center"/>
    </xf>
    <xf numFmtId="0" fontId="24" fillId="0" borderId="6" xfId="0" applyFont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4" fillId="8" borderId="5" xfId="3" applyFont="1" applyFill="1" applyBorder="1" applyAlignment="1">
      <alignment horizontal="center" vertical="center" wrapText="1"/>
    </xf>
    <xf numFmtId="0" fontId="14" fillId="8" borderId="7" xfId="3" applyFont="1" applyFill="1" applyBorder="1" applyAlignment="1">
      <alignment horizontal="center" vertical="center" wrapText="1"/>
    </xf>
    <xf numFmtId="0" fontId="14" fillId="8" borderId="6" xfId="3" applyFont="1" applyFill="1" applyBorder="1" applyAlignment="1">
      <alignment horizontal="center" vertical="center" wrapText="1"/>
    </xf>
    <xf numFmtId="0" fontId="14" fillId="10" borderId="5" xfId="3" applyFont="1" applyFill="1" applyBorder="1" applyAlignment="1">
      <alignment horizontal="center" vertical="center" wrapText="1"/>
    </xf>
    <xf numFmtId="0" fontId="14" fillId="10" borderId="7" xfId="3" applyFont="1" applyFill="1" applyBorder="1" applyAlignment="1">
      <alignment horizontal="center" vertical="center" wrapText="1"/>
    </xf>
    <xf numFmtId="0" fontId="14" fillId="10" borderId="6" xfId="3" applyFont="1" applyFill="1" applyBorder="1" applyAlignment="1">
      <alignment horizontal="center" vertical="center" wrapText="1"/>
    </xf>
    <xf numFmtId="0" fontId="14" fillId="8" borderId="24" xfId="3" applyFont="1" applyFill="1" applyBorder="1" applyAlignment="1">
      <alignment horizontal="center" vertical="center" wrapText="1"/>
    </xf>
    <xf numFmtId="4" fontId="17" fillId="2" borderId="9" xfId="0" applyNumberFormat="1" applyFont="1" applyFill="1" applyBorder="1" applyAlignment="1">
      <alignment horizontal="center" vertical="center"/>
    </xf>
    <xf numFmtId="0" fontId="37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/>
    </xf>
  </cellXfs>
  <cellStyles count="5">
    <cellStyle name="Millares 2" xfId="4"/>
    <cellStyle name="Moneda" xfId="2" builtinId="4"/>
    <cellStyle name="Moneda 4" xfId="1"/>
    <cellStyle name="Normal" xfId="0" builtinId="0"/>
    <cellStyle name="Normal 2 2" xfId="3"/>
  </cellStyles>
  <dxfs count="0"/>
  <tableStyles count="0" defaultTableStyle="TableStyleMedium2" defaultPivotStyle="PivotStyleLight16"/>
  <colors>
    <mruColors>
      <color rgb="FF6103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OA-2023%20SEGUNDO%20SEMESTRE%20CORRIENTE%20NUEVO%20FORMA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RIZ CORRIENTE"/>
      <sheetName val="MATRIZ INVERSION"/>
      <sheetName val="MATRIZ ROLES"/>
    </sheetNames>
    <sheetDataSet>
      <sheetData sheetId="0" refreshError="1"/>
      <sheetData sheetId="1" refreshError="1">
        <row r="39">
          <cell r="W39" t="str">
            <v>GASTO DE INVERSION</v>
          </cell>
        </row>
        <row r="40">
          <cell r="W40" t="str">
            <v>GASTO PRESUPUESTO PARTICIPATIVO 2023</v>
          </cell>
          <cell r="Y40">
            <v>18030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workbookViewId="0">
      <selection activeCell="G15" sqref="G15"/>
    </sheetView>
  </sheetViews>
  <sheetFormatPr baseColWidth="10" defaultRowHeight="15" x14ac:dyDescent="0.25"/>
  <cols>
    <col min="1" max="1" width="61" customWidth="1"/>
    <col min="2" max="2" width="26.7109375" customWidth="1"/>
    <col min="3" max="3" width="22.140625" customWidth="1"/>
    <col min="4" max="4" width="18.85546875" customWidth="1"/>
    <col min="5" max="5" width="13" bestFit="1" customWidth="1"/>
    <col min="6" max="6" width="18" customWidth="1"/>
    <col min="7" max="7" width="19" customWidth="1"/>
  </cols>
  <sheetData>
    <row r="2" spans="1:7" ht="23.25" customHeight="1" x14ac:dyDescent="0.25">
      <c r="A2" s="152" t="s">
        <v>363</v>
      </c>
      <c r="B2" s="152"/>
      <c r="C2" s="101"/>
      <c r="D2" s="101"/>
    </row>
    <row r="3" spans="1:7" ht="28.5" customHeight="1" x14ac:dyDescent="0.25">
      <c r="A3" s="151" t="s">
        <v>355</v>
      </c>
      <c r="B3" s="151"/>
      <c r="C3" s="115"/>
      <c r="D3" s="101"/>
    </row>
    <row r="4" spans="1:7" ht="24.95" customHeight="1" x14ac:dyDescent="0.25">
      <c r="A4" s="116" t="s">
        <v>367</v>
      </c>
      <c r="B4" s="117">
        <v>128000</v>
      </c>
      <c r="C4" s="115"/>
      <c r="D4" s="101"/>
    </row>
    <row r="5" spans="1:7" ht="24.95" customHeight="1" x14ac:dyDescent="0.25">
      <c r="A5" s="116" t="s">
        <v>366</v>
      </c>
      <c r="B5" s="117">
        <v>26425.55</v>
      </c>
      <c r="C5" s="115"/>
      <c r="D5" s="101"/>
    </row>
    <row r="6" spans="1:7" ht="24.95" customHeight="1" x14ac:dyDescent="0.25">
      <c r="A6" s="118" t="s">
        <v>93</v>
      </c>
      <c r="B6" s="117">
        <v>18030</v>
      </c>
      <c r="C6" s="136"/>
      <c r="D6" s="101"/>
    </row>
    <row r="7" spans="1:7" ht="24.95" customHeight="1" x14ac:dyDescent="0.25">
      <c r="A7" s="118" t="s">
        <v>371</v>
      </c>
      <c r="B7" s="117">
        <v>50000</v>
      </c>
      <c r="C7" s="115"/>
      <c r="D7" s="101"/>
    </row>
    <row r="8" spans="1:7" x14ac:dyDescent="0.25">
      <c r="A8" s="118"/>
      <c r="B8" s="119"/>
      <c r="C8" s="115"/>
      <c r="D8" s="101"/>
    </row>
    <row r="9" spans="1:7" ht="20.25" customHeight="1" x14ac:dyDescent="0.25">
      <c r="A9" s="153" t="s">
        <v>356</v>
      </c>
      <c r="B9" s="153"/>
      <c r="C9" s="153"/>
      <c r="D9" s="153"/>
    </row>
    <row r="10" spans="1:7" ht="24.95" customHeight="1" x14ac:dyDescent="0.25">
      <c r="A10" s="120" t="s">
        <v>357</v>
      </c>
      <c r="B10" s="121" t="s">
        <v>358</v>
      </c>
      <c r="C10" s="121" t="s">
        <v>359</v>
      </c>
      <c r="D10" s="121" t="s">
        <v>341</v>
      </c>
    </row>
    <row r="11" spans="1:7" ht="24.95" customHeight="1" x14ac:dyDescent="0.25">
      <c r="A11" s="116" t="s">
        <v>360</v>
      </c>
      <c r="B11" s="122">
        <f>+'TALENTO HUMANO'!G66</f>
        <v>107181.4412</v>
      </c>
      <c r="C11" s="122">
        <f>+'TALENTO HUMANO'!G67</f>
        <v>107181.4412</v>
      </c>
      <c r="D11" s="122">
        <f t="shared" ref="D11:D16" si="0">+B11-C11</f>
        <v>0</v>
      </c>
      <c r="F11" s="143"/>
    </row>
    <row r="12" spans="1:7" ht="24.95" customHeight="1" x14ac:dyDescent="0.25">
      <c r="A12" s="116" t="s">
        <v>361</v>
      </c>
      <c r="B12" s="117">
        <v>22243.8</v>
      </c>
      <c r="C12" s="122">
        <f>+B12-D12</f>
        <v>21112.719999999998</v>
      </c>
      <c r="D12" s="122">
        <f>+'POA CORRIENTE'!T19</f>
        <v>1131.0800000000004</v>
      </c>
      <c r="E12" s="143"/>
      <c r="F12" s="143"/>
    </row>
    <row r="13" spans="1:7" ht="24.95" customHeight="1" x14ac:dyDescent="0.25">
      <c r="A13" s="100" t="s">
        <v>368</v>
      </c>
      <c r="B13" s="105">
        <v>1517.76</v>
      </c>
      <c r="C13" s="122">
        <f>+B13</f>
        <v>1517.76</v>
      </c>
      <c r="D13" s="108">
        <f>+B13-C13</f>
        <v>0</v>
      </c>
    </row>
    <row r="14" spans="1:7" ht="24.95" customHeight="1" x14ac:dyDescent="0.25">
      <c r="A14" s="116" t="s">
        <v>362</v>
      </c>
      <c r="B14" s="122">
        <f>+'MATRIZ POA TECNICO'!AB41</f>
        <v>16871.68</v>
      </c>
      <c r="C14" s="122">
        <f>+'MATRIZ POA TECNICO'!AC41</f>
        <v>16778.12</v>
      </c>
      <c r="D14" s="122">
        <f t="shared" si="0"/>
        <v>93.56000000000131</v>
      </c>
      <c r="F14" s="28"/>
      <c r="G14" s="28"/>
    </row>
    <row r="15" spans="1:7" ht="24.95" customHeight="1" x14ac:dyDescent="0.25">
      <c r="A15" s="137" t="s">
        <v>372</v>
      </c>
      <c r="B15" s="138">
        <f>+'MATRIZ POA TECNICO'!AB43</f>
        <v>50000</v>
      </c>
      <c r="C15" s="139">
        <f>+'MATRIZ POA TECNICO'!AC43</f>
        <v>11725.76</v>
      </c>
      <c r="D15" s="129">
        <f t="shared" si="0"/>
        <v>38274.239999999998</v>
      </c>
      <c r="F15" s="28"/>
      <c r="G15" s="28"/>
    </row>
    <row r="16" spans="1:7" ht="24.95" customHeight="1" x14ac:dyDescent="0.25">
      <c r="A16" s="124" t="s">
        <v>373</v>
      </c>
      <c r="B16" s="125">
        <f>+'MATRIZ POA TECNICO'!AB42</f>
        <v>18030</v>
      </c>
      <c r="C16" s="126">
        <f>+'MATRIZ POA TECNICO'!AC42</f>
        <v>18030</v>
      </c>
      <c r="D16" s="127">
        <f t="shared" si="0"/>
        <v>0</v>
      </c>
      <c r="E16" s="143"/>
      <c r="F16" s="28"/>
    </row>
    <row r="17" spans="1:7" ht="24.95" customHeight="1" x14ac:dyDescent="0.25">
      <c r="A17" s="269" t="s">
        <v>376</v>
      </c>
      <c r="B17" s="270"/>
      <c r="C17" s="271"/>
      <c r="D17" s="140">
        <f>SUM(D11:D16)</f>
        <v>39498.879999999997</v>
      </c>
      <c r="E17" s="150">
        <v>0.82</v>
      </c>
      <c r="F17" s="28"/>
      <c r="G17" s="28"/>
    </row>
    <row r="18" spans="1:7" ht="24.95" customHeight="1" x14ac:dyDescent="0.25">
      <c r="A18" s="101"/>
      <c r="B18" s="123"/>
      <c r="C18" s="123"/>
      <c r="D18" s="123"/>
      <c r="F18" s="28"/>
      <c r="G18" s="28"/>
    </row>
    <row r="20" spans="1:7" x14ac:dyDescent="0.25">
      <c r="B20" s="143"/>
    </row>
  </sheetData>
  <mergeCells count="4">
    <mergeCell ref="A3:B3"/>
    <mergeCell ref="A2:B2"/>
    <mergeCell ref="A9:D9"/>
    <mergeCell ref="A17:C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25"/>
  <sheetViews>
    <sheetView topLeftCell="A4" zoomScale="60" zoomScaleNormal="60" workbookViewId="0">
      <selection activeCell="K65" sqref="K65"/>
    </sheetView>
  </sheetViews>
  <sheetFormatPr baseColWidth="10" defaultColWidth="11.42578125" defaultRowHeight="15" x14ac:dyDescent="0.25"/>
  <cols>
    <col min="1" max="1" width="3" customWidth="1"/>
    <col min="2" max="2" width="31.85546875" customWidth="1"/>
    <col min="3" max="3" width="42.5703125" customWidth="1"/>
    <col min="4" max="4" width="31.28515625" customWidth="1"/>
    <col min="5" max="5" width="13.28515625" customWidth="1"/>
    <col min="6" max="6" width="13.5703125" customWidth="1"/>
    <col min="7" max="7" width="19" customWidth="1"/>
    <col min="9" max="9" width="15" customWidth="1"/>
    <col min="13" max="13" width="11.5703125" bestFit="1" customWidth="1"/>
    <col min="14" max="14" width="14.28515625" customWidth="1"/>
    <col min="15" max="15" width="13.7109375" customWidth="1"/>
    <col min="16" max="16" width="20.28515625" customWidth="1"/>
    <col min="17" max="18" width="18.140625" customWidth="1"/>
    <col min="19" max="19" width="17.28515625" customWidth="1"/>
    <col min="20" max="20" width="22.42578125" customWidth="1"/>
    <col min="21" max="21" width="28.140625" customWidth="1"/>
    <col min="23" max="23" width="27.140625" customWidth="1"/>
  </cols>
  <sheetData>
    <row r="1" spans="2:22" ht="36.75" customHeight="1" x14ac:dyDescent="0.25">
      <c r="B1" s="166" t="s">
        <v>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</row>
    <row r="2" spans="2:22" ht="34.5" customHeight="1" x14ac:dyDescent="0.25">
      <c r="B2" s="167" t="s">
        <v>377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spans="2:22" ht="109.5" customHeight="1" x14ac:dyDescent="0.25">
      <c r="B3" s="171" t="s">
        <v>399</v>
      </c>
      <c r="C3" s="169" t="s">
        <v>0</v>
      </c>
      <c r="D3" s="171" t="s">
        <v>1</v>
      </c>
      <c r="E3" s="163" t="s">
        <v>2</v>
      </c>
      <c r="F3" s="165"/>
      <c r="G3" s="171" t="s">
        <v>3</v>
      </c>
      <c r="H3" s="163" t="s">
        <v>4</v>
      </c>
      <c r="I3" s="164"/>
      <c r="J3" s="164"/>
      <c r="K3" s="165"/>
      <c r="L3" s="163" t="s">
        <v>5</v>
      </c>
      <c r="M3" s="164"/>
      <c r="N3" s="164"/>
      <c r="O3" s="165"/>
      <c r="P3" s="163" t="s">
        <v>6</v>
      </c>
      <c r="Q3" s="164"/>
      <c r="R3" s="164"/>
      <c r="S3" s="165"/>
      <c r="T3" s="171" t="s">
        <v>319</v>
      </c>
    </row>
    <row r="4" spans="2:22" ht="27.75" customHeight="1" x14ac:dyDescent="0.25">
      <c r="B4" s="170"/>
      <c r="C4" s="170"/>
      <c r="D4" s="172"/>
      <c r="E4" s="1" t="s">
        <v>7</v>
      </c>
      <c r="F4" s="1" t="s">
        <v>8</v>
      </c>
      <c r="G4" s="172"/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  <c r="P4" s="2" t="s">
        <v>17</v>
      </c>
      <c r="Q4" s="2" t="s">
        <v>18</v>
      </c>
      <c r="R4" s="2" t="s">
        <v>19</v>
      </c>
      <c r="S4" s="2" t="s">
        <v>20</v>
      </c>
      <c r="T4" s="172"/>
    </row>
    <row r="5" spans="2:22" ht="105.75" customHeight="1" x14ac:dyDescent="0.25">
      <c r="B5" s="98" t="s">
        <v>378</v>
      </c>
      <c r="C5" s="98" t="s">
        <v>379</v>
      </c>
      <c r="D5" s="98" t="s">
        <v>24</v>
      </c>
      <c r="E5" s="96" t="s">
        <v>22</v>
      </c>
      <c r="F5" s="97"/>
      <c r="G5" s="103">
        <v>6138</v>
      </c>
      <c r="H5" s="104"/>
      <c r="I5" s="104"/>
      <c r="J5" s="104"/>
      <c r="K5" s="104"/>
      <c r="L5" s="104"/>
      <c r="M5" s="104"/>
      <c r="N5" s="104">
        <v>6138</v>
      </c>
      <c r="O5" s="104"/>
      <c r="P5" s="105"/>
      <c r="Q5" s="105"/>
      <c r="R5" s="105"/>
      <c r="S5" s="105"/>
      <c r="T5" s="149">
        <f>+G5-H5-I5-J5-K5-L5-M5-N5-O5-P5-Q5-R5-S5</f>
        <v>0</v>
      </c>
    </row>
    <row r="6" spans="2:22" ht="75" x14ac:dyDescent="0.25">
      <c r="B6" s="98" t="s">
        <v>380</v>
      </c>
      <c r="C6" s="98" t="s">
        <v>381</v>
      </c>
      <c r="D6" s="98" t="s">
        <v>25</v>
      </c>
      <c r="E6" s="96" t="s">
        <v>22</v>
      </c>
      <c r="F6" s="97"/>
      <c r="G6" s="103">
        <f>3568.8-735</f>
        <v>2833.8</v>
      </c>
      <c r="H6" s="104">
        <v>592.20000000000005</v>
      </c>
      <c r="I6" s="104"/>
      <c r="J6" s="104"/>
      <c r="K6" s="104"/>
      <c r="L6" s="104"/>
      <c r="M6" s="104"/>
      <c r="N6" s="104"/>
      <c r="O6" s="104">
        <v>473.76</v>
      </c>
      <c r="P6" s="105"/>
      <c r="Q6" s="105"/>
      <c r="R6" s="105">
        <v>473.76</v>
      </c>
      <c r="S6" s="105">
        <v>829.08</v>
      </c>
      <c r="T6" s="149">
        <f t="shared" ref="T6:T17" si="0">+G6-H6-I6-J6-K6-L6-M6-N6-O6-P6-Q6-R6-S6</f>
        <v>465.00000000000034</v>
      </c>
    </row>
    <row r="7" spans="2:22" ht="46.5" customHeight="1" x14ac:dyDescent="0.25">
      <c r="B7" s="102" t="s">
        <v>382</v>
      </c>
      <c r="C7" s="102" t="s">
        <v>383</v>
      </c>
      <c r="D7" s="98" t="s">
        <v>26</v>
      </c>
      <c r="E7" s="96" t="s">
        <v>22</v>
      </c>
      <c r="F7" s="97"/>
      <c r="G7" s="103">
        <v>960</v>
      </c>
      <c r="H7" s="104">
        <v>80</v>
      </c>
      <c r="I7" s="104">
        <v>80</v>
      </c>
      <c r="J7" s="104">
        <v>80</v>
      </c>
      <c r="K7" s="104">
        <v>80</v>
      </c>
      <c r="L7" s="104">
        <v>80</v>
      </c>
      <c r="M7" s="104">
        <v>80</v>
      </c>
      <c r="N7" s="104">
        <v>80</v>
      </c>
      <c r="O7" s="104">
        <v>100.23</v>
      </c>
      <c r="P7" s="105">
        <v>49</v>
      </c>
      <c r="Q7" s="105">
        <v>49</v>
      </c>
      <c r="R7" s="105">
        <v>58.27</v>
      </c>
      <c r="S7" s="105">
        <v>58.84</v>
      </c>
      <c r="T7" s="149">
        <f t="shared" si="0"/>
        <v>84.659999999999968</v>
      </c>
    </row>
    <row r="8" spans="2:22" ht="61.5" customHeight="1" x14ac:dyDescent="0.25">
      <c r="B8" s="102" t="s">
        <v>384</v>
      </c>
      <c r="C8" s="98" t="s">
        <v>385</v>
      </c>
      <c r="D8" s="99" t="s">
        <v>27</v>
      </c>
      <c r="E8" s="96" t="s">
        <v>22</v>
      </c>
      <c r="F8" s="97"/>
      <c r="G8" s="103">
        <v>3515</v>
      </c>
      <c r="H8" s="104">
        <v>395</v>
      </c>
      <c r="I8" s="104">
        <v>395</v>
      </c>
      <c r="J8" s="104">
        <v>395</v>
      </c>
      <c r="K8" s="104">
        <v>395</v>
      </c>
      <c r="L8" s="104">
        <v>395</v>
      </c>
      <c r="M8" s="104">
        <v>395</v>
      </c>
      <c r="N8" s="104">
        <v>395</v>
      </c>
      <c r="O8" s="104">
        <v>150</v>
      </c>
      <c r="P8" s="105">
        <v>150</v>
      </c>
      <c r="Q8" s="105">
        <v>150</v>
      </c>
      <c r="R8" s="105">
        <v>150</v>
      </c>
      <c r="S8" s="105">
        <v>150</v>
      </c>
      <c r="T8" s="149">
        <f t="shared" si="0"/>
        <v>0</v>
      </c>
    </row>
    <row r="9" spans="2:22" ht="71.25" customHeight="1" x14ac:dyDescent="0.25">
      <c r="B9" s="102" t="s">
        <v>386</v>
      </c>
      <c r="C9" s="102" t="s">
        <v>387</v>
      </c>
      <c r="D9" s="99" t="s">
        <v>27</v>
      </c>
      <c r="E9" s="96" t="s">
        <v>22</v>
      </c>
      <c r="F9" s="97"/>
      <c r="G9" s="103">
        <v>72</v>
      </c>
      <c r="H9" s="104">
        <v>6</v>
      </c>
      <c r="I9" s="104">
        <v>6</v>
      </c>
      <c r="J9" s="104">
        <v>6</v>
      </c>
      <c r="K9" s="104">
        <v>6</v>
      </c>
      <c r="L9" s="104">
        <v>6</v>
      </c>
      <c r="M9" s="104">
        <v>6</v>
      </c>
      <c r="N9" s="104">
        <v>6</v>
      </c>
      <c r="O9" s="104">
        <v>6</v>
      </c>
      <c r="P9" s="105">
        <v>6</v>
      </c>
      <c r="Q9" s="105">
        <v>6</v>
      </c>
      <c r="R9" s="105">
        <v>6</v>
      </c>
      <c r="S9" s="105">
        <v>6</v>
      </c>
      <c r="T9" s="149">
        <f t="shared" si="0"/>
        <v>0</v>
      </c>
    </row>
    <row r="10" spans="2:22" ht="58.5" customHeight="1" x14ac:dyDescent="0.25">
      <c r="B10" s="102" t="s">
        <v>388</v>
      </c>
      <c r="C10" s="102" t="s">
        <v>389</v>
      </c>
      <c r="D10" s="99" t="s">
        <v>27</v>
      </c>
      <c r="E10" s="96" t="s">
        <v>22</v>
      </c>
      <c r="F10" s="97"/>
      <c r="G10" s="103">
        <v>1500</v>
      </c>
      <c r="H10" s="104"/>
      <c r="I10" s="104"/>
      <c r="J10" s="104"/>
      <c r="K10" s="104"/>
      <c r="L10" s="104"/>
      <c r="M10" s="104">
        <v>47.16</v>
      </c>
      <c r="N10" s="104"/>
      <c r="O10" s="104">
        <v>1160.23</v>
      </c>
      <c r="P10" s="105"/>
      <c r="Q10" s="105">
        <v>20.16</v>
      </c>
      <c r="R10" s="105">
        <v>63</v>
      </c>
      <c r="S10" s="105"/>
      <c r="T10" s="149">
        <f t="shared" si="0"/>
        <v>209.44999999999987</v>
      </c>
      <c r="V10">
        <v>1</v>
      </c>
    </row>
    <row r="11" spans="2:22" ht="57.75" customHeight="1" x14ac:dyDescent="0.25">
      <c r="B11" s="102" t="s">
        <v>390</v>
      </c>
      <c r="C11" s="98" t="s">
        <v>400</v>
      </c>
      <c r="D11" s="99" t="s">
        <v>27</v>
      </c>
      <c r="E11" s="96" t="s">
        <v>22</v>
      </c>
      <c r="F11" s="97"/>
      <c r="G11" s="103">
        <v>2490</v>
      </c>
      <c r="H11" s="104"/>
      <c r="I11" s="104"/>
      <c r="J11" s="104"/>
      <c r="K11" s="104"/>
      <c r="L11" s="104"/>
      <c r="M11" s="104"/>
      <c r="N11" s="104"/>
      <c r="O11" s="104"/>
      <c r="P11" s="105">
        <v>2474</v>
      </c>
      <c r="Q11" s="105"/>
      <c r="R11" s="105"/>
      <c r="S11" s="105"/>
      <c r="T11" s="149">
        <f t="shared" si="0"/>
        <v>16</v>
      </c>
    </row>
    <row r="12" spans="2:22" ht="57" customHeight="1" x14ac:dyDescent="0.25">
      <c r="B12" s="102" t="s">
        <v>391</v>
      </c>
      <c r="C12" s="98" t="s">
        <v>392</v>
      </c>
      <c r="D12" s="99" t="s">
        <v>27</v>
      </c>
      <c r="E12" s="96" t="s">
        <v>22</v>
      </c>
      <c r="F12" s="97"/>
      <c r="G12" s="103">
        <v>1500</v>
      </c>
      <c r="H12" s="104"/>
      <c r="I12" s="104"/>
      <c r="J12" s="104"/>
      <c r="K12" s="104"/>
      <c r="L12" s="104"/>
      <c r="M12" s="104"/>
      <c r="N12" s="104">
        <v>1494.08</v>
      </c>
      <c r="O12" s="104"/>
      <c r="P12" s="105"/>
      <c r="Q12" s="105"/>
      <c r="R12" s="105"/>
      <c r="S12" s="105"/>
      <c r="T12" s="149">
        <f t="shared" si="0"/>
        <v>5.9200000000000728</v>
      </c>
    </row>
    <row r="13" spans="2:22" ht="57" customHeight="1" x14ac:dyDescent="0.25">
      <c r="B13" s="102" t="s">
        <v>393</v>
      </c>
      <c r="C13" s="98" t="s">
        <v>394</v>
      </c>
      <c r="D13" s="99" t="s">
        <v>27</v>
      </c>
      <c r="E13" s="96" t="s">
        <v>22</v>
      </c>
      <c r="F13" s="97"/>
      <c r="G13" s="103">
        <v>200</v>
      </c>
      <c r="H13" s="104"/>
      <c r="I13" s="104"/>
      <c r="J13" s="104"/>
      <c r="K13" s="104"/>
      <c r="L13" s="104"/>
      <c r="M13" s="104"/>
      <c r="N13" s="104"/>
      <c r="O13" s="104"/>
      <c r="P13" s="105"/>
      <c r="Q13" s="105">
        <v>200</v>
      </c>
      <c r="R13" s="105"/>
      <c r="S13" s="105"/>
      <c r="T13" s="149">
        <f t="shared" si="0"/>
        <v>0</v>
      </c>
    </row>
    <row r="14" spans="2:22" ht="92.25" customHeight="1" x14ac:dyDescent="0.25">
      <c r="B14" s="98" t="s">
        <v>395</v>
      </c>
      <c r="C14" s="98" t="s">
        <v>396</v>
      </c>
      <c r="D14" s="99" t="s">
        <v>28</v>
      </c>
      <c r="E14" s="96" t="s">
        <v>22</v>
      </c>
      <c r="F14" s="97"/>
      <c r="G14" s="103">
        <v>1120</v>
      </c>
      <c r="H14" s="104"/>
      <c r="I14" s="104"/>
      <c r="J14" s="104"/>
      <c r="K14" s="104"/>
      <c r="L14" s="104"/>
      <c r="M14" s="104"/>
      <c r="N14" s="104"/>
      <c r="O14" s="107"/>
      <c r="P14" s="105">
        <v>673.55</v>
      </c>
      <c r="Q14" s="105"/>
      <c r="R14" s="105">
        <v>287.5</v>
      </c>
      <c r="S14" s="105"/>
      <c r="T14" s="149">
        <f t="shared" si="0"/>
        <v>158.95000000000005</v>
      </c>
    </row>
    <row r="15" spans="2:22" ht="92.25" customHeight="1" x14ac:dyDescent="0.25">
      <c r="B15" s="98" t="s">
        <v>395</v>
      </c>
      <c r="C15" s="98" t="s">
        <v>396</v>
      </c>
      <c r="D15" s="99" t="s">
        <v>28</v>
      </c>
      <c r="E15" s="96" t="s">
        <v>22</v>
      </c>
      <c r="F15" s="97"/>
      <c r="G15" s="103">
        <v>180</v>
      </c>
      <c r="H15" s="104"/>
      <c r="I15" s="104"/>
      <c r="J15" s="104"/>
      <c r="K15" s="104"/>
      <c r="L15" s="104"/>
      <c r="M15" s="104"/>
      <c r="N15" s="104"/>
      <c r="O15" s="107"/>
      <c r="P15" s="105">
        <v>159.1</v>
      </c>
      <c r="Q15" s="105"/>
      <c r="R15" s="105"/>
      <c r="S15" s="105"/>
      <c r="T15" s="149">
        <f t="shared" si="0"/>
        <v>20.900000000000006</v>
      </c>
    </row>
    <row r="16" spans="2:22" ht="92.25" customHeight="1" x14ac:dyDescent="0.25">
      <c r="B16" s="102" t="s">
        <v>390</v>
      </c>
      <c r="C16" s="98" t="s">
        <v>400</v>
      </c>
      <c r="D16" s="99" t="s">
        <v>28</v>
      </c>
      <c r="E16" s="96" t="s">
        <v>22</v>
      </c>
      <c r="F16" s="97"/>
      <c r="G16" s="103">
        <v>735</v>
      </c>
      <c r="H16" s="104"/>
      <c r="I16" s="104"/>
      <c r="J16" s="104"/>
      <c r="K16" s="104"/>
      <c r="L16" s="104"/>
      <c r="M16" s="104"/>
      <c r="N16" s="104"/>
      <c r="O16" s="107"/>
      <c r="P16" s="105"/>
      <c r="Q16" s="105"/>
      <c r="R16" s="105"/>
      <c r="S16" s="105">
        <v>735</v>
      </c>
      <c r="T16" s="149">
        <f>+G16-S16</f>
        <v>0</v>
      </c>
    </row>
    <row r="17" spans="2:23" ht="92.25" customHeight="1" x14ac:dyDescent="0.25">
      <c r="B17" s="273" t="s">
        <v>397</v>
      </c>
      <c r="C17" s="102" t="s">
        <v>398</v>
      </c>
      <c r="D17" s="99" t="s">
        <v>27</v>
      </c>
      <c r="E17" s="96" t="s">
        <v>22</v>
      </c>
      <c r="F17" s="97"/>
      <c r="G17" s="103">
        <v>1000</v>
      </c>
      <c r="H17" s="104"/>
      <c r="I17" s="104"/>
      <c r="J17" s="104"/>
      <c r="K17" s="104"/>
      <c r="L17" s="104"/>
      <c r="M17" s="104">
        <v>719.8</v>
      </c>
      <c r="N17" s="104"/>
      <c r="O17" s="106"/>
      <c r="P17" s="105"/>
      <c r="Q17" s="105">
        <v>110</v>
      </c>
      <c r="R17" s="105"/>
      <c r="S17" s="105"/>
      <c r="T17" s="149">
        <f t="shared" si="0"/>
        <v>170.20000000000005</v>
      </c>
      <c r="U17" s="143"/>
    </row>
    <row r="18" spans="2:23" ht="15.75" hidden="1" x14ac:dyDescent="0.25">
      <c r="B18" s="109" t="s">
        <v>23</v>
      </c>
      <c r="C18" s="109"/>
      <c r="D18" s="102"/>
      <c r="E18" s="97"/>
      <c r="F18" s="97"/>
      <c r="G18" s="110"/>
      <c r="H18" s="97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</row>
    <row r="19" spans="2:23" ht="50.25" customHeight="1" x14ac:dyDescent="0.25">
      <c r="B19" s="158" t="s">
        <v>340</v>
      </c>
      <c r="C19" s="158"/>
      <c r="D19" s="158"/>
      <c r="E19" s="158"/>
      <c r="F19" s="158"/>
      <c r="G19" s="145"/>
      <c r="H19" s="112"/>
      <c r="I19" s="112"/>
      <c r="J19" s="160" t="s">
        <v>375</v>
      </c>
      <c r="K19" s="160"/>
      <c r="L19" s="160"/>
      <c r="M19" s="156" t="e">
        <f>+#REF!-T19</f>
        <v>#REF!</v>
      </c>
      <c r="N19" s="157"/>
      <c r="O19" s="113"/>
      <c r="P19" s="144"/>
      <c r="Q19" s="112"/>
      <c r="R19" s="159" t="s">
        <v>341</v>
      </c>
      <c r="S19" s="159"/>
      <c r="T19" s="114">
        <f>SUM(T5:T18)</f>
        <v>1131.0800000000004</v>
      </c>
      <c r="U19" s="28"/>
      <c r="W19" s="28"/>
    </row>
    <row r="21" spans="2:23" x14ac:dyDescent="0.25">
      <c r="H21" s="154"/>
      <c r="I21" s="155"/>
      <c r="M21" s="161"/>
      <c r="N21" s="162"/>
      <c r="P21" s="28"/>
      <c r="Q21" s="28"/>
    </row>
    <row r="22" spans="2:23" ht="18.75" x14ac:dyDescent="0.3">
      <c r="D22" s="82"/>
      <c r="M22" s="162"/>
      <c r="N22" s="162"/>
    </row>
    <row r="23" spans="2:23" ht="18.75" x14ac:dyDescent="0.3">
      <c r="D23" s="82"/>
    </row>
    <row r="24" spans="2:23" ht="18.75" x14ac:dyDescent="0.3">
      <c r="D24" s="82"/>
    </row>
    <row r="25" spans="2:23" x14ac:dyDescent="0.25">
      <c r="D25" s="28"/>
    </row>
  </sheetData>
  <mergeCells count="17">
    <mergeCell ref="T3:T4"/>
    <mergeCell ref="B1:T1"/>
    <mergeCell ref="B2:T2"/>
    <mergeCell ref="C3:C4"/>
    <mergeCell ref="H3:K3"/>
    <mergeCell ref="L3:O3"/>
    <mergeCell ref="P3:S3"/>
    <mergeCell ref="B3:B4"/>
    <mergeCell ref="D3:D4"/>
    <mergeCell ref="E3:F3"/>
    <mergeCell ref="G3:G4"/>
    <mergeCell ref="H21:I21"/>
    <mergeCell ref="M19:N19"/>
    <mergeCell ref="B19:F19"/>
    <mergeCell ref="R19:S19"/>
    <mergeCell ref="J19:L19"/>
    <mergeCell ref="M21:N22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F43"/>
  <sheetViews>
    <sheetView topLeftCell="AD37" zoomScale="95" zoomScaleNormal="95" workbookViewId="0">
      <selection activeCell="AM41" sqref="AM41"/>
    </sheetView>
  </sheetViews>
  <sheetFormatPr baseColWidth="10" defaultRowHeight="15" x14ac:dyDescent="0.25"/>
  <cols>
    <col min="1" max="6" width="0" hidden="1" customWidth="1"/>
    <col min="7" max="7" width="17.85546875" hidden="1" customWidth="1"/>
    <col min="8" max="22" width="0" hidden="1" customWidth="1"/>
    <col min="23" max="23" width="19.7109375" hidden="1" customWidth="1"/>
    <col min="24" max="24" width="0" hidden="1" customWidth="1"/>
    <col min="25" max="25" width="26" hidden="1" customWidth="1"/>
    <col min="26" max="26" width="19.42578125" customWidth="1"/>
    <col min="27" max="27" width="37.28515625" customWidth="1"/>
    <col min="28" max="28" width="24.85546875" customWidth="1"/>
    <col min="29" max="29" width="43.140625" customWidth="1"/>
    <col min="30" max="30" width="40" customWidth="1"/>
    <col min="31" max="33" width="21" customWidth="1"/>
    <col min="34" max="34" width="18.42578125" customWidth="1"/>
    <col min="35" max="48" width="11.5703125" customWidth="1"/>
    <col min="49" max="49" width="14.85546875" customWidth="1"/>
    <col min="50" max="83" width="11.5703125" customWidth="1"/>
    <col min="84" max="84" width="6.28515625" customWidth="1"/>
  </cols>
  <sheetData>
    <row r="1" spans="1:84" ht="6.75" customHeight="1" x14ac:dyDescent="0.25"/>
    <row r="2" spans="1:84" ht="28.5" customHeight="1" x14ac:dyDescent="0.25">
      <c r="A2" s="179" t="s">
        <v>260</v>
      </c>
      <c r="B2" s="179"/>
      <c r="C2" s="179"/>
      <c r="D2" s="179" t="s">
        <v>261</v>
      </c>
      <c r="E2" s="179"/>
      <c r="F2" s="179"/>
      <c r="G2" s="179"/>
      <c r="H2" s="179"/>
      <c r="I2" s="179"/>
      <c r="J2" s="180" t="s">
        <v>262</v>
      </c>
      <c r="K2" s="181"/>
      <c r="L2" s="181"/>
      <c r="M2" s="182"/>
      <c r="N2" s="180" t="s">
        <v>263</v>
      </c>
      <c r="O2" s="181"/>
      <c r="P2" s="181"/>
      <c r="Q2" s="181"/>
      <c r="R2" s="181"/>
      <c r="S2" s="182"/>
      <c r="T2" s="183" t="s">
        <v>264</v>
      </c>
      <c r="U2" s="188" t="s">
        <v>265</v>
      </c>
      <c r="V2" s="180" t="s">
        <v>266</v>
      </c>
      <c r="W2" s="181"/>
      <c r="X2" s="197" t="s">
        <v>267</v>
      </c>
      <c r="Y2" s="180" t="s">
        <v>75</v>
      </c>
      <c r="Z2" s="181"/>
      <c r="AA2" s="181"/>
      <c r="AB2" s="181"/>
      <c r="AC2" s="181"/>
      <c r="AD2" s="181"/>
      <c r="AE2" s="30" t="s">
        <v>76</v>
      </c>
      <c r="AF2" s="30"/>
      <c r="AG2" s="30"/>
      <c r="AH2" s="31"/>
      <c r="AI2" s="201" t="s">
        <v>77</v>
      </c>
      <c r="AJ2" s="202"/>
      <c r="AK2" s="202"/>
      <c r="AL2" s="203"/>
      <c r="AM2" s="204" t="s">
        <v>78</v>
      </c>
      <c r="AN2" s="205"/>
      <c r="AO2" s="205"/>
      <c r="AP2" s="205"/>
      <c r="AQ2" s="205"/>
      <c r="AR2" s="205" t="s">
        <v>79</v>
      </c>
      <c r="AS2" s="205"/>
      <c r="AT2" s="205"/>
      <c r="AU2" s="206"/>
      <c r="AV2" s="180" t="s">
        <v>80</v>
      </c>
      <c r="AW2" s="181"/>
      <c r="AX2" s="181"/>
      <c r="AY2" s="182"/>
      <c r="AZ2" s="180" t="s">
        <v>81</v>
      </c>
      <c r="BA2" s="181"/>
      <c r="BB2" s="182"/>
      <c r="BC2" s="32"/>
      <c r="BD2" s="191" t="s">
        <v>82</v>
      </c>
      <c r="BE2" s="192"/>
      <c r="BF2" s="192"/>
      <c r="BG2" s="192"/>
      <c r="BH2" s="192"/>
      <c r="BI2" s="192"/>
      <c r="BJ2" s="192"/>
      <c r="BK2" s="193"/>
      <c r="BL2" s="191" t="s">
        <v>83</v>
      </c>
      <c r="BM2" s="192"/>
      <c r="BN2" s="192"/>
      <c r="BO2" s="192"/>
      <c r="BP2" s="192"/>
      <c r="BQ2" s="193"/>
      <c r="BR2" s="194" t="s">
        <v>84</v>
      </c>
      <c r="BS2" s="194"/>
      <c r="BT2" s="194"/>
      <c r="BU2" s="194"/>
      <c r="BV2" s="194"/>
      <c r="BW2" s="194"/>
      <c r="BX2" s="194"/>
      <c r="BY2" s="194"/>
      <c r="BZ2" s="194"/>
      <c r="CA2" s="194"/>
      <c r="CB2" s="194"/>
      <c r="CC2" s="194"/>
      <c r="CD2" s="194"/>
      <c r="CE2" s="194"/>
      <c r="CF2" s="194"/>
    </row>
    <row r="3" spans="1:84" ht="30" customHeight="1" x14ac:dyDescent="0.25">
      <c r="A3" s="186" t="s">
        <v>268</v>
      </c>
      <c r="B3" s="186" t="s">
        <v>269</v>
      </c>
      <c r="C3" s="186" t="s">
        <v>270</v>
      </c>
      <c r="D3" s="186" t="s">
        <v>271</v>
      </c>
      <c r="E3" s="186" t="s">
        <v>272</v>
      </c>
      <c r="F3" s="186" t="s">
        <v>273</v>
      </c>
      <c r="G3" s="186" t="s">
        <v>274</v>
      </c>
      <c r="H3" s="186" t="s">
        <v>88</v>
      </c>
      <c r="I3" s="186" t="s">
        <v>275</v>
      </c>
      <c r="J3" s="186" t="s">
        <v>268</v>
      </c>
      <c r="K3" s="186" t="s">
        <v>276</v>
      </c>
      <c r="L3" s="186" t="s">
        <v>277</v>
      </c>
      <c r="M3" s="186" t="s">
        <v>278</v>
      </c>
      <c r="N3" s="186" t="s">
        <v>279</v>
      </c>
      <c r="O3" s="186" t="s">
        <v>280</v>
      </c>
      <c r="P3" s="186" t="s">
        <v>281</v>
      </c>
      <c r="Q3" s="186" t="s">
        <v>282</v>
      </c>
      <c r="R3" s="186" t="s">
        <v>283</v>
      </c>
      <c r="S3" s="186" t="s">
        <v>284</v>
      </c>
      <c r="T3" s="184"/>
      <c r="U3" s="189"/>
      <c r="V3" s="209" t="s">
        <v>285</v>
      </c>
      <c r="W3" s="209" t="s">
        <v>286</v>
      </c>
      <c r="X3" s="280"/>
      <c r="Y3" s="209" t="s">
        <v>0</v>
      </c>
      <c r="Z3" s="209" t="s">
        <v>85</v>
      </c>
      <c r="AA3" s="209" t="s">
        <v>86</v>
      </c>
      <c r="AB3" s="209" t="s">
        <v>87</v>
      </c>
      <c r="AC3" s="209" t="s">
        <v>88</v>
      </c>
      <c r="AD3" s="209" t="s">
        <v>89</v>
      </c>
      <c r="AE3" s="211" t="s">
        <v>90</v>
      </c>
      <c r="AF3" s="211" t="s">
        <v>369</v>
      </c>
      <c r="AG3" s="211" t="s">
        <v>370</v>
      </c>
      <c r="AH3" s="211" t="s">
        <v>91</v>
      </c>
      <c r="AI3" s="213" t="s">
        <v>92</v>
      </c>
      <c r="AJ3" s="215" t="s">
        <v>93</v>
      </c>
      <c r="AK3" s="215" t="s">
        <v>94</v>
      </c>
      <c r="AL3" s="215" t="s">
        <v>95</v>
      </c>
      <c r="AM3" s="217" t="s">
        <v>96</v>
      </c>
      <c r="AN3" s="219" t="s">
        <v>97</v>
      </c>
      <c r="AO3" s="220"/>
      <c r="AP3" s="221"/>
      <c r="AQ3" s="217" t="s">
        <v>98</v>
      </c>
      <c r="AR3" s="207" t="s">
        <v>99</v>
      </c>
      <c r="AS3" s="207" t="s">
        <v>100</v>
      </c>
      <c r="AT3" s="207" t="s">
        <v>101</v>
      </c>
      <c r="AU3" s="207" t="s">
        <v>102</v>
      </c>
      <c r="AV3" s="197" t="s">
        <v>103</v>
      </c>
      <c r="AW3" s="197" t="s">
        <v>104</v>
      </c>
      <c r="AX3" s="197" t="s">
        <v>105</v>
      </c>
      <c r="AY3" s="197" t="s">
        <v>106</v>
      </c>
      <c r="AZ3" s="197" t="s">
        <v>107</v>
      </c>
      <c r="BA3" s="197" t="s">
        <v>108</v>
      </c>
      <c r="BB3" s="197" t="s">
        <v>109</v>
      </c>
      <c r="BC3" s="197" t="s">
        <v>110</v>
      </c>
      <c r="BD3" s="197">
        <v>2023</v>
      </c>
      <c r="BE3" s="197">
        <v>2024</v>
      </c>
      <c r="BF3" s="197" t="s">
        <v>111</v>
      </c>
      <c r="BG3" s="197" t="s">
        <v>112</v>
      </c>
      <c r="BH3" s="197" t="s">
        <v>113</v>
      </c>
      <c r="BI3" s="197" t="s">
        <v>114</v>
      </c>
      <c r="BJ3" s="197" t="s">
        <v>115</v>
      </c>
      <c r="BK3" s="197" t="s">
        <v>116</v>
      </c>
      <c r="BL3" s="195" t="s">
        <v>117</v>
      </c>
      <c r="BM3" s="195" t="s">
        <v>111</v>
      </c>
      <c r="BN3" s="195" t="s">
        <v>112</v>
      </c>
      <c r="BO3" s="33" t="s">
        <v>113</v>
      </c>
      <c r="BP3" s="33" t="s">
        <v>114</v>
      </c>
      <c r="BQ3" s="195" t="s">
        <v>115</v>
      </c>
      <c r="BR3" s="197">
        <v>2023</v>
      </c>
      <c r="BS3" s="197">
        <v>2024</v>
      </c>
      <c r="BT3" s="34" t="s">
        <v>118</v>
      </c>
      <c r="BU3" s="34" t="s">
        <v>119</v>
      </c>
      <c r="BV3" s="34" t="s">
        <v>120</v>
      </c>
      <c r="BW3" s="34" t="s">
        <v>121</v>
      </c>
      <c r="BX3" s="34" t="s">
        <v>122</v>
      </c>
      <c r="BY3" s="35" t="s">
        <v>123</v>
      </c>
      <c r="BZ3" s="35" t="s">
        <v>124</v>
      </c>
      <c r="CA3" s="35" t="s">
        <v>125</v>
      </c>
      <c r="CB3" s="35" t="s">
        <v>126</v>
      </c>
      <c r="CC3" s="35" t="s">
        <v>18</v>
      </c>
      <c r="CD3" s="35" t="s">
        <v>127</v>
      </c>
      <c r="CE3" s="35" t="s">
        <v>128</v>
      </c>
      <c r="CF3" s="35" t="s">
        <v>129</v>
      </c>
    </row>
    <row r="4" spans="1:84" ht="92.25" customHeight="1" x14ac:dyDescent="0.25">
      <c r="A4" s="187"/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5"/>
      <c r="U4" s="190"/>
      <c r="V4" s="210"/>
      <c r="W4" s="210"/>
      <c r="X4" s="198"/>
      <c r="Y4" s="210"/>
      <c r="Z4" s="210"/>
      <c r="AA4" s="210"/>
      <c r="AB4" s="210"/>
      <c r="AC4" s="210"/>
      <c r="AD4" s="210"/>
      <c r="AE4" s="212"/>
      <c r="AF4" s="212"/>
      <c r="AG4" s="212"/>
      <c r="AH4" s="212"/>
      <c r="AI4" s="214"/>
      <c r="AJ4" s="216"/>
      <c r="AK4" s="216"/>
      <c r="AL4" s="216"/>
      <c r="AM4" s="218"/>
      <c r="AN4" s="36" t="s">
        <v>7</v>
      </c>
      <c r="AO4" s="36" t="s">
        <v>8</v>
      </c>
      <c r="AP4" s="37" t="s">
        <v>130</v>
      </c>
      <c r="AQ4" s="218"/>
      <c r="AR4" s="208"/>
      <c r="AS4" s="208"/>
      <c r="AT4" s="208"/>
      <c r="AU4" s="208"/>
      <c r="AV4" s="198"/>
      <c r="AW4" s="198"/>
      <c r="AX4" s="198"/>
      <c r="AY4" s="198"/>
      <c r="AZ4" s="198"/>
      <c r="BA4" s="198"/>
      <c r="BB4" s="198"/>
      <c r="BC4" s="198"/>
      <c r="BD4" s="198"/>
      <c r="BE4" s="198"/>
      <c r="BF4" s="198"/>
      <c r="BG4" s="198"/>
      <c r="BH4" s="198"/>
      <c r="BI4" s="198"/>
      <c r="BJ4" s="198"/>
      <c r="BK4" s="198"/>
      <c r="BL4" s="196"/>
      <c r="BM4" s="196"/>
      <c r="BN4" s="196"/>
      <c r="BO4" s="38"/>
      <c r="BP4" s="38"/>
      <c r="BQ4" s="196"/>
      <c r="BR4" s="198"/>
      <c r="BS4" s="198"/>
      <c r="BT4" s="277" t="s">
        <v>131</v>
      </c>
      <c r="BU4" s="278"/>
      <c r="BV4" s="278"/>
      <c r="BW4" s="278"/>
      <c r="BX4" s="279"/>
      <c r="BY4" s="274" t="s">
        <v>132</v>
      </c>
      <c r="BZ4" s="275"/>
      <c r="CA4" s="275"/>
      <c r="CB4" s="275"/>
      <c r="CC4" s="275"/>
      <c r="CD4" s="275"/>
      <c r="CE4" s="276"/>
      <c r="CF4" s="35"/>
    </row>
    <row r="5" spans="1:84" ht="148.15" customHeight="1" x14ac:dyDescent="0.25">
      <c r="A5" s="41">
        <v>9</v>
      </c>
      <c r="B5" s="224" t="s">
        <v>287</v>
      </c>
      <c r="C5" s="224" t="s">
        <v>288</v>
      </c>
      <c r="D5" s="238" t="s">
        <v>289</v>
      </c>
      <c r="E5" s="240" t="s">
        <v>290</v>
      </c>
      <c r="F5" s="64" t="s">
        <v>291</v>
      </c>
      <c r="G5" s="64" t="s">
        <v>292</v>
      </c>
      <c r="H5" s="64" t="s">
        <v>293</v>
      </c>
      <c r="I5" s="65" t="s">
        <v>294</v>
      </c>
      <c r="J5" s="45" t="s">
        <v>295</v>
      </c>
      <c r="K5" s="39" t="s">
        <v>296</v>
      </c>
      <c r="L5" s="45">
        <v>5.92</v>
      </c>
      <c r="M5" s="45">
        <v>8.5</v>
      </c>
      <c r="N5" s="66" t="s">
        <v>297</v>
      </c>
      <c r="O5" s="67" t="s">
        <v>298</v>
      </c>
      <c r="P5" s="55" t="s">
        <v>299</v>
      </c>
      <c r="Q5" s="55" t="s">
        <v>299</v>
      </c>
      <c r="R5" s="68" t="s">
        <v>300</v>
      </c>
      <c r="S5" s="41" t="s">
        <v>301</v>
      </c>
      <c r="T5" s="69" t="s">
        <v>302</v>
      </c>
      <c r="U5" s="70" t="s">
        <v>303</v>
      </c>
      <c r="V5" s="222" t="s">
        <v>304</v>
      </c>
      <c r="W5" s="222" t="s">
        <v>305</v>
      </c>
      <c r="X5" s="71" t="s">
        <v>306</v>
      </c>
      <c r="Y5" s="39" t="s">
        <v>133</v>
      </c>
      <c r="Z5" s="224" t="s">
        <v>134</v>
      </c>
      <c r="AA5" s="39" t="s">
        <v>135</v>
      </c>
      <c r="AB5" s="39" t="s">
        <v>136</v>
      </c>
      <c r="AC5" s="39" t="s">
        <v>137</v>
      </c>
      <c r="AD5" s="39" t="s">
        <v>138</v>
      </c>
      <c r="AE5" s="52" t="s">
        <v>150</v>
      </c>
      <c r="AF5" s="52">
        <v>0</v>
      </c>
      <c r="AG5" s="52">
        <v>0</v>
      </c>
      <c r="AH5" s="40" t="s">
        <v>353</v>
      </c>
      <c r="AI5" s="39" t="s">
        <v>7</v>
      </c>
      <c r="AJ5" s="41" t="s">
        <v>139</v>
      </c>
      <c r="AK5" s="41" t="s">
        <v>139</v>
      </c>
      <c r="AL5" s="41" t="s">
        <v>139</v>
      </c>
      <c r="AM5" s="41" t="s">
        <v>7</v>
      </c>
      <c r="AN5" s="41" t="s">
        <v>139</v>
      </c>
      <c r="AO5" s="41" t="s">
        <v>139</v>
      </c>
      <c r="AP5" s="41" t="s">
        <v>139</v>
      </c>
      <c r="AQ5" s="41" t="s">
        <v>139</v>
      </c>
      <c r="AR5" s="41" t="s">
        <v>139</v>
      </c>
      <c r="AS5" s="41" t="s">
        <v>7</v>
      </c>
      <c r="AT5" s="41" t="s">
        <v>139</v>
      </c>
      <c r="AU5" s="282" t="s">
        <v>140</v>
      </c>
      <c r="AV5" s="282" t="s">
        <v>141</v>
      </c>
      <c r="AW5" s="283" t="s">
        <v>142</v>
      </c>
      <c r="AX5" s="42">
        <v>784205</v>
      </c>
      <c r="AY5" s="42">
        <v>9963523</v>
      </c>
      <c r="AZ5" s="43">
        <v>44.244</v>
      </c>
      <c r="BA5" s="44">
        <v>10000</v>
      </c>
      <c r="BB5" s="42">
        <v>1000</v>
      </c>
      <c r="BC5" s="39" t="s">
        <v>143</v>
      </c>
      <c r="BD5" s="45" t="s">
        <v>22</v>
      </c>
      <c r="BE5" s="46" t="s">
        <v>144</v>
      </c>
      <c r="BF5" s="47">
        <v>45082</v>
      </c>
      <c r="BG5" s="48">
        <v>45291</v>
      </c>
      <c r="BH5" s="49"/>
      <c r="BI5" s="49"/>
      <c r="BJ5" s="49"/>
      <c r="BK5" s="49"/>
      <c r="BL5" s="41" t="s">
        <v>145</v>
      </c>
      <c r="BM5" s="47">
        <v>45110</v>
      </c>
      <c r="BN5" s="48">
        <v>45291</v>
      </c>
      <c r="BO5" s="41" t="s">
        <v>139</v>
      </c>
      <c r="BP5" s="41" t="s">
        <v>139</v>
      </c>
      <c r="BQ5" s="41" t="s">
        <v>139</v>
      </c>
      <c r="BR5" s="45" t="s">
        <v>22</v>
      </c>
      <c r="BS5" s="46" t="s">
        <v>144</v>
      </c>
      <c r="BT5" s="50">
        <v>9748.2900000000009</v>
      </c>
      <c r="BU5" s="50">
        <v>9748.2900000000009</v>
      </c>
      <c r="BV5" s="50">
        <v>9748.2900000000009</v>
      </c>
      <c r="BW5" s="50">
        <v>9748.2900000000009</v>
      </c>
      <c r="BX5" s="50">
        <v>9748.2900000000009</v>
      </c>
      <c r="BY5" s="35">
        <v>15258.51</v>
      </c>
      <c r="BZ5" s="35">
        <v>10666.66</v>
      </c>
      <c r="CA5" s="35">
        <v>10666.66</v>
      </c>
      <c r="CB5" s="35">
        <v>10666.66</v>
      </c>
      <c r="CC5" s="35">
        <v>10666.7</v>
      </c>
      <c r="CD5" s="35">
        <v>10666.66</v>
      </c>
      <c r="CE5" s="35">
        <v>10666.7</v>
      </c>
      <c r="CF5" s="51">
        <f>SUM(BT5:CE5)</f>
        <v>128000.00000000001</v>
      </c>
    </row>
    <row r="6" spans="1:84" ht="81" customHeight="1" x14ac:dyDescent="0.25">
      <c r="A6" s="41"/>
      <c r="B6" s="225"/>
      <c r="C6" s="225"/>
      <c r="D6" s="239"/>
      <c r="E6" s="241"/>
      <c r="F6" s="64"/>
      <c r="G6" s="64"/>
      <c r="H6" s="64"/>
      <c r="I6" s="65"/>
      <c r="J6" s="45"/>
      <c r="K6" s="39"/>
      <c r="L6" s="45"/>
      <c r="M6" s="45"/>
      <c r="N6" s="66"/>
      <c r="O6" s="67"/>
      <c r="P6" s="55"/>
      <c r="Q6" s="55"/>
      <c r="R6" s="68"/>
      <c r="S6" s="41"/>
      <c r="T6" s="72"/>
      <c r="U6" s="70"/>
      <c r="V6" s="223"/>
      <c r="W6" s="223"/>
      <c r="X6" s="71"/>
      <c r="Y6" s="39"/>
      <c r="Z6" s="225"/>
      <c r="AA6" s="39" t="s">
        <v>146</v>
      </c>
      <c r="AB6" s="39" t="s">
        <v>147</v>
      </c>
      <c r="AC6" s="39" t="s">
        <v>148</v>
      </c>
      <c r="AD6" s="39" t="s">
        <v>149</v>
      </c>
      <c r="AE6" s="52" t="s">
        <v>150</v>
      </c>
      <c r="AF6" s="52">
        <v>0</v>
      </c>
      <c r="AG6" s="52">
        <v>0</v>
      </c>
      <c r="AH6" s="40" t="s">
        <v>342</v>
      </c>
      <c r="AI6" s="39" t="s">
        <v>7</v>
      </c>
      <c r="AJ6" s="41" t="s">
        <v>139</v>
      </c>
      <c r="AK6" s="41" t="s">
        <v>139</v>
      </c>
      <c r="AL6" s="41" t="s">
        <v>139</v>
      </c>
      <c r="AM6" s="41" t="s">
        <v>7</v>
      </c>
      <c r="AN6" s="41" t="s">
        <v>139</v>
      </c>
      <c r="AO6" s="41" t="s">
        <v>139</v>
      </c>
      <c r="AP6" s="41" t="s">
        <v>139</v>
      </c>
      <c r="AQ6" s="41" t="s">
        <v>139</v>
      </c>
      <c r="AR6" s="41" t="s">
        <v>139</v>
      </c>
      <c r="AS6" s="41" t="s">
        <v>7</v>
      </c>
      <c r="AT6" s="41" t="s">
        <v>139</v>
      </c>
      <c r="AU6" s="282" t="s">
        <v>140</v>
      </c>
      <c r="AV6" s="282" t="s">
        <v>141</v>
      </c>
      <c r="AW6" s="283" t="s">
        <v>142</v>
      </c>
      <c r="AX6" s="42"/>
      <c r="AY6" s="42"/>
      <c r="AZ6" s="43"/>
      <c r="BA6" s="44"/>
      <c r="BB6" s="42"/>
      <c r="BC6" s="39"/>
      <c r="BD6" s="45"/>
      <c r="BE6" s="46"/>
      <c r="BF6" s="47"/>
      <c r="BG6" s="48"/>
      <c r="BH6" s="49"/>
      <c r="BI6" s="49"/>
      <c r="BJ6" s="49"/>
      <c r="BK6" s="49"/>
      <c r="BL6" s="41"/>
      <c r="BM6" s="47"/>
      <c r="BN6" s="48"/>
      <c r="BO6" s="41"/>
      <c r="BP6" s="41"/>
      <c r="BQ6" s="41"/>
      <c r="BR6" s="45"/>
      <c r="BS6" s="46"/>
      <c r="BT6" s="50"/>
      <c r="BU6" s="50"/>
      <c r="BV6" s="50"/>
      <c r="BW6" s="50"/>
      <c r="BX6" s="50"/>
      <c r="BY6" s="35"/>
      <c r="BZ6" s="35"/>
      <c r="CA6" s="35"/>
      <c r="CB6" s="35"/>
      <c r="CC6" s="35"/>
      <c r="CD6" s="35"/>
      <c r="CE6" s="35"/>
      <c r="CF6" s="51"/>
    </row>
    <row r="7" spans="1:84" ht="139.15" customHeight="1" x14ac:dyDescent="0.25">
      <c r="A7" s="41"/>
      <c r="B7" s="225"/>
      <c r="C7" s="225"/>
      <c r="D7" s="239"/>
      <c r="E7" s="241"/>
      <c r="F7" s="64"/>
      <c r="G7" s="64"/>
      <c r="H7" s="64"/>
      <c r="I7" s="65"/>
      <c r="J7" s="45"/>
      <c r="K7" s="39"/>
      <c r="L7" s="45"/>
      <c r="M7" s="45"/>
      <c r="N7" s="66"/>
      <c r="O7" s="67"/>
      <c r="P7" s="55"/>
      <c r="Q7" s="55"/>
      <c r="R7" s="68"/>
      <c r="S7" s="41"/>
      <c r="T7" s="72"/>
      <c r="U7" s="70"/>
      <c r="V7" s="223"/>
      <c r="W7" s="223"/>
      <c r="X7" s="71"/>
      <c r="Y7" s="39"/>
      <c r="Z7" s="226"/>
      <c r="AA7" s="39" t="s">
        <v>151</v>
      </c>
      <c r="AB7" s="39" t="s">
        <v>152</v>
      </c>
      <c r="AC7" s="39" t="s">
        <v>153</v>
      </c>
      <c r="AD7" s="39" t="s">
        <v>154</v>
      </c>
      <c r="AE7" s="53" t="s">
        <v>150</v>
      </c>
      <c r="AF7" s="52">
        <v>0</v>
      </c>
      <c r="AG7" s="52">
        <v>0</v>
      </c>
      <c r="AH7" s="40" t="s">
        <v>343</v>
      </c>
      <c r="AI7" s="39" t="s">
        <v>7</v>
      </c>
      <c r="AJ7" s="41" t="s">
        <v>139</v>
      </c>
      <c r="AK7" s="41" t="s">
        <v>139</v>
      </c>
      <c r="AL7" s="41" t="s">
        <v>139</v>
      </c>
      <c r="AM7" s="41" t="s">
        <v>7</v>
      </c>
      <c r="AN7" s="41" t="s">
        <v>139</v>
      </c>
      <c r="AO7" s="41" t="s">
        <v>139</v>
      </c>
      <c r="AP7" s="41" t="s">
        <v>139</v>
      </c>
      <c r="AQ7" s="41" t="s">
        <v>139</v>
      </c>
      <c r="AR7" s="41" t="s">
        <v>139</v>
      </c>
      <c r="AS7" s="41" t="s">
        <v>7</v>
      </c>
      <c r="AT7" s="41" t="s">
        <v>139</v>
      </c>
      <c r="AU7" s="282" t="s">
        <v>140</v>
      </c>
      <c r="AV7" s="282" t="s">
        <v>141</v>
      </c>
      <c r="AW7" s="283" t="s">
        <v>142</v>
      </c>
      <c r="AX7" s="42"/>
      <c r="AY7" s="42"/>
      <c r="AZ7" s="43"/>
      <c r="BA7" s="44"/>
      <c r="BB7" s="42"/>
      <c r="BC7" s="39"/>
      <c r="BD7" s="45"/>
      <c r="BE7" s="46"/>
      <c r="BF7" s="47"/>
      <c r="BG7" s="48"/>
      <c r="BH7" s="49"/>
      <c r="BI7" s="49"/>
      <c r="BJ7" s="49"/>
      <c r="BK7" s="49"/>
      <c r="BL7" s="41"/>
      <c r="BM7" s="47"/>
      <c r="BN7" s="48"/>
      <c r="BO7" s="41"/>
      <c r="BP7" s="41"/>
      <c r="BQ7" s="41"/>
      <c r="BR7" s="45"/>
      <c r="BS7" s="46"/>
      <c r="BT7" s="50"/>
      <c r="BU7" s="50"/>
      <c r="BV7" s="50"/>
      <c r="BW7" s="50"/>
      <c r="BX7" s="50"/>
      <c r="BY7" s="35"/>
      <c r="BZ7" s="35"/>
      <c r="CA7" s="35"/>
      <c r="CB7" s="35"/>
      <c r="CC7" s="35"/>
      <c r="CD7" s="35"/>
      <c r="CE7" s="35"/>
      <c r="CF7" s="51"/>
    </row>
    <row r="8" spans="1:84" ht="75.75" customHeight="1" x14ac:dyDescent="0.25">
      <c r="A8" s="41"/>
      <c r="B8" s="225"/>
      <c r="C8" s="225"/>
      <c r="D8" s="239"/>
      <c r="E8" s="241"/>
      <c r="F8" s="64"/>
      <c r="G8" s="64"/>
      <c r="H8" s="64"/>
      <c r="I8" s="65"/>
      <c r="J8" s="45"/>
      <c r="K8" s="39"/>
      <c r="L8" s="45"/>
      <c r="M8" s="45"/>
      <c r="N8" s="66"/>
      <c r="O8" s="67"/>
      <c r="P8" s="55"/>
      <c r="Q8" s="55"/>
      <c r="R8" s="68"/>
      <c r="S8" s="41"/>
      <c r="T8" s="72"/>
      <c r="U8" s="70"/>
      <c r="V8" s="223"/>
      <c r="W8" s="223"/>
      <c r="X8" s="71"/>
      <c r="Y8" s="39"/>
      <c r="Z8" s="224" t="s">
        <v>155</v>
      </c>
      <c r="AA8" s="229" t="s">
        <v>156</v>
      </c>
      <c r="AB8" s="39" t="s">
        <v>157</v>
      </c>
      <c r="AC8" s="39" t="s">
        <v>158</v>
      </c>
      <c r="AD8" s="39" t="s">
        <v>345</v>
      </c>
      <c r="AE8" s="53" t="s">
        <v>150</v>
      </c>
      <c r="AF8" s="52">
        <v>0</v>
      </c>
      <c r="AG8" s="52">
        <v>0</v>
      </c>
      <c r="AH8" s="40" t="s">
        <v>344</v>
      </c>
      <c r="AI8" s="39" t="s">
        <v>7</v>
      </c>
      <c r="AJ8" s="41" t="s">
        <v>139</v>
      </c>
      <c r="AK8" s="41" t="s">
        <v>139</v>
      </c>
      <c r="AL8" s="41" t="s">
        <v>139</v>
      </c>
      <c r="AM8" s="41" t="s">
        <v>7</v>
      </c>
      <c r="AN8" s="41" t="s">
        <v>139</v>
      </c>
      <c r="AO8" s="41" t="s">
        <v>139</v>
      </c>
      <c r="AP8" s="41" t="s">
        <v>139</v>
      </c>
      <c r="AQ8" s="41" t="s">
        <v>139</v>
      </c>
      <c r="AR8" s="41" t="s">
        <v>139</v>
      </c>
      <c r="AS8" s="41" t="s">
        <v>7</v>
      </c>
      <c r="AT8" s="41" t="s">
        <v>139</v>
      </c>
      <c r="AU8" s="282" t="s">
        <v>140</v>
      </c>
      <c r="AV8" s="282" t="s">
        <v>141</v>
      </c>
      <c r="AW8" s="283" t="s">
        <v>142</v>
      </c>
      <c r="AX8" s="42"/>
      <c r="AY8" s="42"/>
      <c r="AZ8" s="43"/>
      <c r="BA8" s="44"/>
      <c r="BB8" s="42"/>
      <c r="BC8" s="39"/>
      <c r="BD8" s="45"/>
      <c r="BE8" s="46"/>
      <c r="BF8" s="47"/>
      <c r="BG8" s="48"/>
      <c r="BH8" s="49"/>
      <c r="BI8" s="49"/>
      <c r="BJ8" s="49"/>
      <c r="BK8" s="49"/>
      <c r="BL8" s="41"/>
      <c r="BM8" s="47"/>
      <c r="BN8" s="48"/>
      <c r="BO8" s="41"/>
      <c r="BP8" s="41"/>
      <c r="BQ8" s="41"/>
      <c r="BR8" s="45"/>
      <c r="BS8" s="46"/>
      <c r="BT8" s="50"/>
      <c r="BU8" s="50"/>
      <c r="BV8" s="50"/>
      <c r="BW8" s="50"/>
      <c r="BX8" s="50"/>
      <c r="BY8" s="35"/>
      <c r="BZ8" s="35"/>
      <c r="CA8" s="35"/>
      <c r="CB8" s="35"/>
      <c r="CC8" s="35"/>
      <c r="CD8" s="35"/>
      <c r="CE8" s="35"/>
      <c r="CF8" s="51"/>
    </row>
    <row r="9" spans="1:84" ht="105" customHeight="1" x14ac:dyDescent="0.25">
      <c r="A9" s="41"/>
      <c r="B9" s="225"/>
      <c r="C9" s="225"/>
      <c r="D9" s="239"/>
      <c r="E9" s="241"/>
      <c r="F9" s="64"/>
      <c r="G9" s="64"/>
      <c r="H9" s="64"/>
      <c r="I9" s="65"/>
      <c r="J9" s="45"/>
      <c r="K9" s="39"/>
      <c r="L9" s="45"/>
      <c r="M9" s="45"/>
      <c r="N9" s="66"/>
      <c r="O9" s="67"/>
      <c r="P9" s="55"/>
      <c r="Q9" s="55"/>
      <c r="R9" s="68"/>
      <c r="S9" s="41"/>
      <c r="T9" s="72"/>
      <c r="U9" s="70"/>
      <c r="V9" s="223"/>
      <c r="W9" s="223"/>
      <c r="X9" s="71"/>
      <c r="Y9" s="39"/>
      <c r="Z9" s="225"/>
      <c r="AA9" s="231"/>
      <c r="AB9" s="39" t="s">
        <v>159</v>
      </c>
      <c r="AC9" s="39" t="s">
        <v>160</v>
      </c>
      <c r="AD9" s="39" t="s">
        <v>161</v>
      </c>
      <c r="AE9" s="56">
        <v>1068.4000000000001</v>
      </c>
      <c r="AF9" s="56">
        <v>1060</v>
      </c>
      <c r="AG9" s="56">
        <f>+AE9-AF9</f>
        <v>8.4000000000000909</v>
      </c>
      <c r="AH9" s="40" t="s">
        <v>323</v>
      </c>
      <c r="AI9" s="39" t="s">
        <v>7</v>
      </c>
      <c r="AJ9" s="41" t="s">
        <v>139</v>
      </c>
      <c r="AK9" s="41" t="s">
        <v>139</v>
      </c>
      <c r="AL9" s="41" t="s">
        <v>139</v>
      </c>
      <c r="AM9" s="41" t="s">
        <v>7</v>
      </c>
      <c r="AN9" s="41" t="s">
        <v>139</v>
      </c>
      <c r="AO9" s="41" t="s">
        <v>139</v>
      </c>
      <c r="AP9" s="41" t="s">
        <v>139</v>
      </c>
      <c r="AQ9" s="41" t="s">
        <v>139</v>
      </c>
      <c r="AR9" s="41" t="s">
        <v>139</v>
      </c>
      <c r="AS9" s="41" t="s">
        <v>7</v>
      </c>
      <c r="AT9" s="41" t="s">
        <v>139</v>
      </c>
      <c r="AU9" s="282" t="s">
        <v>140</v>
      </c>
      <c r="AV9" s="282" t="s">
        <v>141</v>
      </c>
      <c r="AW9" s="283" t="s">
        <v>142</v>
      </c>
      <c r="AX9" s="42"/>
      <c r="AY9" s="42"/>
      <c r="AZ9" s="43"/>
      <c r="BA9" s="44"/>
      <c r="BB9" s="42"/>
      <c r="BC9" s="39"/>
      <c r="BD9" s="45"/>
      <c r="BE9" s="46"/>
      <c r="BF9" s="47"/>
      <c r="BG9" s="48"/>
      <c r="BH9" s="49"/>
      <c r="BI9" s="49"/>
      <c r="BJ9" s="49"/>
      <c r="BK9" s="49"/>
      <c r="BL9" s="41"/>
      <c r="BM9" s="47"/>
      <c r="BN9" s="48"/>
      <c r="BO9" s="41"/>
      <c r="BP9" s="41"/>
      <c r="BQ9" s="41"/>
      <c r="BR9" s="45"/>
      <c r="BS9" s="46"/>
      <c r="BT9" s="50"/>
      <c r="BU9" s="50"/>
      <c r="BV9" s="50"/>
      <c r="BW9" s="50"/>
      <c r="BX9" s="50"/>
      <c r="BY9" s="35"/>
      <c r="BZ9" s="35"/>
      <c r="CA9" s="35"/>
      <c r="CB9" s="35"/>
      <c r="CC9" s="35"/>
      <c r="CD9" s="35"/>
      <c r="CE9" s="35"/>
      <c r="CF9" s="51"/>
    </row>
    <row r="10" spans="1:84" ht="187.5" customHeight="1" x14ac:dyDescent="0.25">
      <c r="A10" s="41"/>
      <c r="B10" s="225"/>
      <c r="C10" s="225"/>
      <c r="D10" s="239"/>
      <c r="E10" s="241"/>
      <c r="F10" s="64"/>
      <c r="G10" s="64"/>
      <c r="H10" s="64"/>
      <c r="I10" s="65"/>
      <c r="J10" s="45"/>
      <c r="K10" s="39"/>
      <c r="L10" s="45"/>
      <c r="M10" s="45"/>
      <c r="N10" s="66"/>
      <c r="O10" s="67"/>
      <c r="P10" s="55"/>
      <c r="Q10" s="55"/>
      <c r="R10" s="68"/>
      <c r="S10" s="41"/>
      <c r="T10" s="72"/>
      <c r="U10" s="70"/>
      <c r="V10" s="223"/>
      <c r="W10" s="223"/>
      <c r="X10" s="71"/>
      <c r="Y10" s="39"/>
      <c r="Z10" s="225"/>
      <c r="AA10" s="54" t="s">
        <v>162</v>
      </c>
      <c r="AB10" s="39" t="s">
        <v>163</v>
      </c>
      <c r="AC10" s="39" t="s">
        <v>164</v>
      </c>
      <c r="AD10" s="78" t="s">
        <v>165</v>
      </c>
      <c r="AE10" s="56">
        <v>1750</v>
      </c>
      <c r="AF10" s="56">
        <v>1750</v>
      </c>
      <c r="AG10" s="56">
        <f>+AE10-AF10</f>
        <v>0</v>
      </c>
      <c r="AH10" s="40" t="s">
        <v>322</v>
      </c>
      <c r="AI10" s="39" t="s">
        <v>7</v>
      </c>
      <c r="AJ10" s="41" t="s">
        <v>139</v>
      </c>
      <c r="AK10" s="41" t="s">
        <v>139</v>
      </c>
      <c r="AL10" s="41" t="s">
        <v>139</v>
      </c>
      <c r="AM10" s="41" t="s">
        <v>7</v>
      </c>
      <c r="AN10" s="41" t="s">
        <v>139</v>
      </c>
      <c r="AO10" s="41" t="s">
        <v>139</v>
      </c>
      <c r="AP10" s="41" t="s">
        <v>139</v>
      </c>
      <c r="AQ10" s="41" t="s">
        <v>139</v>
      </c>
      <c r="AR10" s="41" t="s">
        <v>139</v>
      </c>
      <c r="AS10" s="41" t="s">
        <v>7</v>
      </c>
      <c r="AT10" s="41" t="s">
        <v>139</v>
      </c>
      <c r="AU10" s="282" t="s">
        <v>140</v>
      </c>
      <c r="AV10" s="282" t="s">
        <v>141</v>
      </c>
      <c r="AW10" s="283" t="s">
        <v>142</v>
      </c>
      <c r="AX10" s="42"/>
      <c r="AY10" s="42"/>
      <c r="AZ10" s="43"/>
      <c r="BA10" s="44"/>
      <c r="BB10" s="42"/>
      <c r="BC10" s="39"/>
      <c r="BD10" s="45"/>
      <c r="BE10" s="46"/>
      <c r="BF10" s="47"/>
      <c r="BG10" s="48"/>
      <c r="BH10" s="49"/>
      <c r="BI10" s="49"/>
      <c r="BJ10" s="49"/>
      <c r="BK10" s="49"/>
      <c r="BL10" s="41"/>
      <c r="BM10" s="47"/>
      <c r="BN10" s="48"/>
      <c r="BO10" s="41"/>
      <c r="BP10" s="41"/>
      <c r="BQ10" s="41"/>
      <c r="BR10" s="45"/>
      <c r="BS10" s="46"/>
      <c r="BT10" s="50"/>
      <c r="BU10" s="50"/>
      <c r="BV10" s="50"/>
      <c r="BW10" s="50"/>
      <c r="BX10" s="50"/>
      <c r="BY10" s="35"/>
      <c r="BZ10" s="35"/>
      <c r="CA10" s="35"/>
      <c r="CB10" s="35"/>
      <c r="CC10" s="35"/>
      <c r="CD10" s="35"/>
      <c r="CE10" s="35"/>
      <c r="CF10" s="51"/>
    </row>
    <row r="11" spans="1:84" ht="111" customHeight="1" x14ac:dyDescent="0.25">
      <c r="A11" s="41"/>
      <c r="B11" s="225"/>
      <c r="C11" s="225"/>
      <c r="D11" s="239"/>
      <c r="E11" s="241"/>
      <c r="F11" s="64"/>
      <c r="G11" s="64"/>
      <c r="H11" s="64"/>
      <c r="I11" s="65"/>
      <c r="J11" s="45"/>
      <c r="K11" s="39"/>
      <c r="L11" s="45"/>
      <c r="M11" s="45"/>
      <c r="N11" s="66"/>
      <c r="O11" s="67"/>
      <c r="P11" s="55"/>
      <c r="Q11" s="55"/>
      <c r="R11" s="68"/>
      <c r="S11" s="41"/>
      <c r="T11" s="72"/>
      <c r="U11" s="70"/>
      <c r="V11" s="223"/>
      <c r="W11" s="223"/>
      <c r="X11" s="71"/>
      <c r="Y11" s="39"/>
      <c r="Z11" s="225"/>
      <c r="AA11" s="54" t="s">
        <v>166</v>
      </c>
      <c r="AB11" s="39" t="s">
        <v>167</v>
      </c>
      <c r="AC11" s="39" t="s">
        <v>168</v>
      </c>
      <c r="AD11" s="55" t="s">
        <v>169</v>
      </c>
      <c r="AE11" s="281">
        <v>714.28</v>
      </c>
      <c r="AF11" s="281">
        <v>714</v>
      </c>
      <c r="AG11" s="281">
        <f>+AE11-AF11</f>
        <v>0.27999999999997272</v>
      </c>
      <c r="AH11" s="40" t="s">
        <v>324</v>
      </c>
      <c r="AI11" s="39" t="s">
        <v>7</v>
      </c>
      <c r="AJ11" s="41" t="s">
        <v>139</v>
      </c>
      <c r="AK11" s="41" t="s">
        <v>139</v>
      </c>
      <c r="AL11" s="41" t="s">
        <v>139</v>
      </c>
      <c r="AM11" s="41" t="s">
        <v>7</v>
      </c>
      <c r="AN11" s="41" t="s">
        <v>139</v>
      </c>
      <c r="AO11" s="41" t="s">
        <v>139</v>
      </c>
      <c r="AP11" s="41" t="s">
        <v>139</v>
      </c>
      <c r="AQ11" s="41" t="s">
        <v>139</v>
      </c>
      <c r="AR11" s="41" t="s">
        <v>139</v>
      </c>
      <c r="AS11" s="41" t="s">
        <v>7</v>
      </c>
      <c r="AT11" s="41" t="s">
        <v>139</v>
      </c>
      <c r="AU11" s="282" t="s">
        <v>140</v>
      </c>
      <c r="AV11" s="282" t="s">
        <v>141</v>
      </c>
      <c r="AW11" s="283" t="s">
        <v>142</v>
      </c>
      <c r="AX11" s="42"/>
      <c r="AY11" s="42"/>
      <c r="AZ11" s="43"/>
      <c r="BA11" s="44"/>
      <c r="BB11" s="42"/>
      <c r="BC11" s="39"/>
      <c r="BD11" s="45"/>
      <c r="BE11" s="46"/>
      <c r="BF11" s="47"/>
      <c r="BG11" s="48"/>
      <c r="BH11" s="49"/>
      <c r="BI11" s="49"/>
      <c r="BJ11" s="49"/>
      <c r="BK11" s="49"/>
      <c r="BL11" s="41"/>
      <c r="BM11" s="47"/>
      <c r="BN11" s="48"/>
      <c r="BO11" s="41"/>
      <c r="BP11" s="41"/>
      <c r="BQ11" s="41"/>
      <c r="BR11" s="45"/>
      <c r="BS11" s="46"/>
      <c r="BT11" s="50"/>
      <c r="BU11" s="50"/>
      <c r="BV11" s="50"/>
      <c r="BW11" s="50"/>
      <c r="BX11" s="50"/>
      <c r="BY11" s="35"/>
      <c r="BZ11" s="35"/>
      <c r="CA11" s="35"/>
      <c r="CB11" s="35"/>
      <c r="CC11" s="35"/>
      <c r="CD11" s="35"/>
      <c r="CE11" s="35"/>
      <c r="CF11" s="51"/>
    </row>
    <row r="12" spans="1:84" ht="229.5" customHeight="1" x14ac:dyDescent="0.25">
      <c r="A12" s="41"/>
      <c r="B12" s="225"/>
      <c r="C12" s="225"/>
      <c r="D12" s="239"/>
      <c r="E12" s="241"/>
      <c r="F12" s="64"/>
      <c r="G12" s="64"/>
      <c r="H12" s="64"/>
      <c r="I12" s="65"/>
      <c r="J12" s="45"/>
      <c r="K12" s="39"/>
      <c r="L12" s="45"/>
      <c r="M12" s="45"/>
      <c r="N12" s="66"/>
      <c r="O12" s="67"/>
      <c r="P12" s="55"/>
      <c r="Q12" s="55"/>
      <c r="R12" s="68"/>
      <c r="S12" s="41"/>
      <c r="T12" s="72"/>
      <c r="U12" s="70"/>
      <c r="V12" s="223"/>
      <c r="W12" s="223"/>
      <c r="X12" s="71"/>
      <c r="Y12" s="39"/>
      <c r="Z12" s="225"/>
      <c r="AA12" s="54" t="s">
        <v>170</v>
      </c>
      <c r="AB12" s="39" t="s">
        <v>171</v>
      </c>
      <c r="AC12" s="39" t="s">
        <v>172</v>
      </c>
      <c r="AD12" s="39" t="s">
        <v>173</v>
      </c>
      <c r="AE12" s="53" t="s">
        <v>150</v>
      </c>
      <c r="AF12" s="56">
        <v>0</v>
      </c>
      <c r="AG12" s="56">
        <v>0</v>
      </c>
      <c r="AH12" s="40" t="s">
        <v>346</v>
      </c>
      <c r="AI12" s="39" t="s">
        <v>7</v>
      </c>
      <c r="AJ12" s="41" t="s">
        <v>139</v>
      </c>
      <c r="AK12" s="41" t="s">
        <v>139</v>
      </c>
      <c r="AL12" s="41" t="s">
        <v>139</v>
      </c>
      <c r="AM12" s="41" t="s">
        <v>7</v>
      </c>
      <c r="AN12" s="41" t="s">
        <v>139</v>
      </c>
      <c r="AO12" s="41" t="s">
        <v>139</v>
      </c>
      <c r="AP12" s="41" t="s">
        <v>139</v>
      </c>
      <c r="AQ12" s="41" t="s">
        <v>139</v>
      </c>
      <c r="AR12" s="41" t="s">
        <v>139</v>
      </c>
      <c r="AS12" s="41" t="s">
        <v>7</v>
      </c>
      <c r="AT12" s="41" t="s">
        <v>139</v>
      </c>
      <c r="AU12" s="282" t="s">
        <v>140</v>
      </c>
      <c r="AV12" s="282" t="s">
        <v>141</v>
      </c>
      <c r="AW12" s="283" t="s">
        <v>142</v>
      </c>
      <c r="AX12" s="42"/>
      <c r="AY12" s="42"/>
      <c r="AZ12" s="43"/>
      <c r="BA12" s="44"/>
      <c r="BB12" s="42"/>
      <c r="BC12" s="39"/>
      <c r="BD12" s="45"/>
      <c r="BE12" s="46"/>
      <c r="BF12" s="47"/>
      <c r="BG12" s="48"/>
      <c r="BH12" s="49"/>
      <c r="BI12" s="49"/>
      <c r="BJ12" s="49"/>
      <c r="BK12" s="49"/>
      <c r="BL12" s="41"/>
      <c r="BM12" s="47"/>
      <c r="BN12" s="48"/>
      <c r="BO12" s="41"/>
      <c r="BP12" s="41"/>
      <c r="BQ12" s="41"/>
      <c r="BR12" s="45"/>
      <c r="BS12" s="46"/>
      <c r="BT12" s="50"/>
      <c r="BU12" s="50"/>
      <c r="BV12" s="50"/>
      <c r="BW12" s="50"/>
      <c r="BX12" s="50"/>
      <c r="BY12" s="35"/>
      <c r="BZ12" s="35"/>
      <c r="CA12" s="35"/>
      <c r="CB12" s="35"/>
      <c r="CC12" s="35"/>
      <c r="CD12" s="35"/>
      <c r="CE12" s="35"/>
      <c r="CF12" s="51"/>
    </row>
    <row r="13" spans="1:84" ht="190.15" customHeight="1" x14ac:dyDescent="0.25">
      <c r="A13" s="41"/>
      <c r="B13" s="225"/>
      <c r="C13" s="225"/>
      <c r="D13" s="239"/>
      <c r="E13" s="241"/>
      <c r="F13" s="64"/>
      <c r="G13" s="64"/>
      <c r="H13" s="64"/>
      <c r="I13" s="65"/>
      <c r="J13" s="45"/>
      <c r="K13" s="39"/>
      <c r="L13" s="45"/>
      <c r="M13" s="45"/>
      <c r="N13" s="66"/>
      <c r="O13" s="67"/>
      <c r="P13" s="55"/>
      <c r="Q13" s="55"/>
      <c r="R13" s="68"/>
      <c r="S13" s="41"/>
      <c r="T13" s="72"/>
      <c r="U13" s="70"/>
      <c r="V13" s="223"/>
      <c r="W13" s="223"/>
      <c r="X13" s="71"/>
      <c r="Y13" s="39"/>
      <c r="Z13" s="226"/>
      <c r="AA13" s="54" t="s">
        <v>174</v>
      </c>
      <c r="AB13" s="39" t="s">
        <v>175</v>
      </c>
      <c r="AC13" s="39" t="s">
        <v>176</v>
      </c>
      <c r="AD13" s="78" t="s">
        <v>177</v>
      </c>
      <c r="AE13" s="56">
        <v>500</v>
      </c>
      <c r="AF13" s="56">
        <v>500</v>
      </c>
      <c r="AG13" s="56">
        <f>+AE13-AF13</f>
        <v>0</v>
      </c>
      <c r="AH13" s="40" t="s">
        <v>325</v>
      </c>
      <c r="AI13" s="39" t="s">
        <v>7</v>
      </c>
      <c r="AJ13" s="41" t="s">
        <v>139</v>
      </c>
      <c r="AK13" s="41" t="s">
        <v>139</v>
      </c>
      <c r="AL13" s="41" t="s">
        <v>139</v>
      </c>
      <c r="AM13" s="41" t="s">
        <v>7</v>
      </c>
      <c r="AN13" s="41" t="s">
        <v>139</v>
      </c>
      <c r="AO13" s="41" t="s">
        <v>139</v>
      </c>
      <c r="AP13" s="41" t="s">
        <v>139</v>
      </c>
      <c r="AQ13" s="41" t="s">
        <v>139</v>
      </c>
      <c r="AR13" s="41" t="s">
        <v>139</v>
      </c>
      <c r="AS13" s="41" t="s">
        <v>7</v>
      </c>
      <c r="AT13" s="41" t="s">
        <v>139</v>
      </c>
      <c r="AU13" s="282" t="s">
        <v>140</v>
      </c>
      <c r="AV13" s="282" t="s">
        <v>141</v>
      </c>
      <c r="AW13" s="283" t="s">
        <v>142</v>
      </c>
      <c r="AX13" s="42"/>
      <c r="AY13" s="42"/>
      <c r="AZ13" s="43"/>
      <c r="BA13" s="44"/>
      <c r="BB13" s="42"/>
      <c r="BC13" s="39"/>
      <c r="BD13" s="45"/>
      <c r="BE13" s="46"/>
      <c r="BF13" s="47"/>
      <c r="BG13" s="48"/>
      <c r="BH13" s="49"/>
      <c r="BI13" s="49"/>
      <c r="BJ13" s="49"/>
      <c r="BK13" s="49"/>
      <c r="BL13" s="41"/>
      <c r="BM13" s="47"/>
      <c r="BN13" s="48"/>
      <c r="BO13" s="41"/>
      <c r="BP13" s="41"/>
      <c r="BQ13" s="41"/>
      <c r="BR13" s="45"/>
      <c r="BS13" s="46"/>
      <c r="BT13" s="50"/>
      <c r="BU13" s="50"/>
      <c r="BV13" s="50"/>
      <c r="BW13" s="50"/>
      <c r="BX13" s="50"/>
      <c r="BY13" s="35"/>
      <c r="BZ13" s="35"/>
      <c r="CA13" s="35"/>
      <c r="CB13" s="35"/>
      <c r="CC13" s="35"/>
      <c r="CD13" s="35"/>
      <c r="CE13" s="35"/>
      <c r="CF13" s="51"/>
    </row>
    <row r="14" spans="1:84" ht="96.6" customHeight="1" x14ac:dyDescent="0.25">
      <c r="A14" s="41"/>
      <c r="B14" s="225"/>
      <c r="C14" s="225"/>
      <c r="D14" s="239"/>
      <c r="E14" s="241"/>
      <c r="F14" s="64"/>
      <c r="G14" s="64"/>
      <c r="H14" s="64"/>
      <c r="I14" s="65"/>
      <c r="J14" s="45"/>
      <c r="K14" s="39"/>
      <c r="L14" s="45"/>
      <c r="M14" s="45"/>
      <c r="N14" s="66"/>
      <c r="O14" s="67"/>
      <c r="P14" s="55"/>
      <c r="Q14" s="55"/>
      <c r="R14" s="68"/>
      <c r="S14" s="41"/>
      <c r="T14" s="72"/>
      <c r="U14" s="70"/>
      <c r="V14" s="223"/>
      <c r="W14" s="223"/>
      <c r="X14" s="71"/>
      <c r="Y14" s="39"/>
      <c r="Z14" s="229" t="s">
        <v>178</v>
      </c>
      <c r="AA14" s="229" t="s">
        <v>179</v>
      </c>
      <c r="AB14" s="39" t="s">
        <v>180</v>
      </c>
      <c r="AC14" s="39" t="s">
        <v>181</v>
      </c>
      <c r="AD14" s="39" t="s">
        <v>182</v>
      </c>
      <c r="AE14" s="53" t="s">
        <v>186</v>
      </c>
      <c r="AF14" s="56">
        <v>0</v>
      </c>
      <c r="AG14" s="56">
        <v>0</v>
      </c>
      <c r="AH14" s="40" t="s">
        <v>327</v>
      </c>
      <c r="AI14" s="39" t="s">
        <v>7</v>
      </c>
      <c r="AJ14" s="41" t="s">
        <v>139</v>
      </c>
      <c r="AK14" s="41" t="s">
        <v>139</v>
      </c>
      <c r="AL14" s="41" t="s">
        <v>139</v>
      </c>
      <c r="AM14" s="41" t="s">
        <v>7</v>
      </c>
      <c r="AN14" s="41" t="s">
        <v>139</v>
      </c>
      <c r="AO14" s="41" t="s">
        <v>139</v>
      </c>
      <c r="AP14" s="41" t="s">
        <v>139</v>
      </c>
      <c r="AQ14" s="41" t="s">
        <v>139</v>
      </c>
      <c r="AR14" s="41" t="s">
        <v>139</v>
      </c>
      <c r="AS14" s="41" t="s">
        <v>7</v>
      </c>
      <c r="AT14" s="41" t="s">
        <v>139</v>
      </c>
      <c r="AU14" s="282" t="s">
        <v>140</v>
      </c>
      <c r="AV14" s="282" t="s">
        <v>141</v>
      </c>
      <c r="AW14" s="283" t="s">
        <v>142</v>
      </c>
      <c r="AX14" s="42"/>
      <c r="AY14" s="42"/>
      <c r="AZ14" s="43"/>
      <c r="BA14" s="44"/>
      <c r="BB14" s="42"/>
      <c r="BC14" s="39"/>
      <c r="BD14" s="45"/>
      <c r="BE14" s="46"/>
      <c r="BF14" s="47"/>
      <c r="BG14" s="48"/>
      <c r="BH14" s="49"/>
      <c r="BI14" s="49"/>
      <c r="BJ14" s="49"/>
      <c r="BK14" s="49"/>
      <c r="BL14" s="41"/>
      <c r="BM14" s="47"/>
      <c r="BN14" s="48"/>
      <c r="BO14" s="41"/>
      <c r="BP14" s="41"/>
      <c r="BQ14" s="41"/>
      <c r="BR14" s="45"/>
      <c r="BS14" s="46"/>
      <c r="BT14" s="50"/>
      <c r="BU14" s="50"/>
      <c r="BV14" s="50"/>
      <c r="BW14" s="50"/>
      <c r="BX14" s="50"/>
      <c r="BY14" s="35"/>
      <c r="BZ14" s="35"/>
      <c r="CA14" s="35"/>
      <c r="CB14" s="35"/>
      <c r="CC14" s="35"/>
      <c r="CD14" s="35"/>
      <c r="CE14" s="35"/>
      <c r="CF14" s="51"/>
    </row>
    <row r="15" spans="1:84" ht="51.6" customHeight="1" x14ac:dyDescent="0.25">
      <c r="A15" s="41"/>
      <c r="B15" s="225"/>
      <c r="C15" s="225"/>
      <c r="D15" s="239"/>
      <c r="E15" s="241"/>
      <c r="F15" s="64"/>
      <c r="G15" s="64"/>
      <c r="H15" s="64"/>
      <c r="I15" s="65"/>
      <c r="J15" s="45"/>
      <c r="K15" s="39"/>
      <c r="L15" s="45"/>
      <c r="M15" s="45"/>
      <c r="N15" s="66"/>
      <c r="O15" s="67"/>
      <c r="P15" s="55"/>
      <c r="Q15" s="55"/>
      <c r="R15" s="68"/>
      <c r="S15" s="41"/>
      <c r="T15" s="72"/>
      <c r="U15" s="70"/>
      <c r="V15" s="223"/>
      <c r="W15" s="223"/>
      <c r="X15" s="71"/>
      <c r="Y15" s="39"/>
      <c r="Z15" s="230"/>
      <c r="AA15" s="230"/>
      <c r="AB15" s="39" t="s">
        <v>183</v>
      </c>
      <c r="AC15" s="39" t="s">
        <v>184</v>
      </c>
      <c r="AD15" s="39" t="s">
        <v>185</v>
      </c>
      <c r="AE15" s="53" t="s">
        <v>186</v>
      </c>
      <c r="AF15" s="53">
        <v>0</v>
      </c>
      <c r="AG15" s="53">
        <v>0</v>
      </c>
      <c r="AH15" s="40" t="s">
        <v>326</v>
      </c>
      <c r="AI15" s="39" t="s">
        <v>7</v>
      </c>
      <c r="AJ15" s="41" t="s">
        <v>139</v>
      </c>
      <c r="AK15" s="41" t="s">
        <v>139</v>
      </c>
      <c r="AL15" s="41" t="s">
        <v>139</v>
      </c>
      <c r="AM15" s="41" t="s">
        <v>7</v>
      </c>
      <c r="AN15" s="41" t="s">
        <v>139</v>
      </c>
      <c r="AO15" s="41" t="s">
        <v>139</v>
      </c>
      <c r="AP15" s="41" t="s">
        <v>139</v>
      </c>
      <c r="AQ15" s="41" t="s">
        <v>139</v>
      </c>
      <c r="AR15" s="41" t="s">
        <v>139</v>
      </c>
      <c r="AS15" s="41" t="s">
        <v>7</v>
      </c>
      <c r="AT15" s="41" t="s">
        <v>139</v>
      </c>
      <c r="AU15" s="282" t="s">
        <v>140</v>
      </c>
      <c r="AV15" s="282" t="s">
        <v>141</v>
      </c>
      <c r="AW15" s="283" t="s">
        <v>142</v>
      </c>
      <c r="AX15" s="42"/>
      <c r="AY15" s="42"/>
      <c r="AZ15" s="43"/>
      <c r="BA15" s="44"/>
      <c r="BB15" s="42"/>
      <c r="BC15" s="39"/>
      <c r="BD15" s="45"/>
      <c r="BE15" s="46"/>
      <c r="BF15" s="47"/>
      <c r="BG15" s="48"/>
      <c r="BH15" s="49"/>
      <c r="BI15" s="49"/>
      <c r="BJ15" s="49"/>
      <c r="BK15" s="49"/>
      <c r="BL15" s="41"/>
      <c r="BM15" s="47"/>
      <c r="BN15" s="48"/>
      <c r="BO15" s="41"/>
      <c r="BP15" s="41"/>
      <c r="BQ15" s="41"/>
      <c r="BR15" s="45"/>
      <c r="BS15" s="46"/>
      <c r="BT15" s="50"/>
      <c r="BU15" s="50"/>
      <c r="BV15" s="50"/>
      <c r="BW15" s="50"/>
      <c r="BX15" s="50"/>
      <c r="BY15" s="35"/>
      <c r="BZ15" s="35"/>
      <c r="CA15" s="35"/>
      <c r="CB15" s="35"/>
      <c r="CC15" s="35"/>
      <c r="CD15" s="35"/>
      <c r="CE15" s="35"/>
      <c r="CF15" s="51"/>
    </row>
    <row r="16" spans="1:84" ht="103.5" customHeight="1" x14ac:dyDescent="0.25">
      <c r="A16" s="41"/>
      <c r="B16" s="225"/>
      <c r="C16" s="225"/>
      <c r="D16" s="239"/>
      <c r="E16" s="241"/>
      <c r="F16" s="64"/>
      <c r="G16" s="64"/>
      <c r="H16" s="64"/>
      <c r="I16" s="65"/>
      <c r="J16" s="45"/>
      <c r="K16" s="39"/>
      <c r="L16" s="45"/>
      <c r="M16" s="45"/>
      <c r="N16" s="66"/>
      <c r="O16" s="67"/>
      <c r="P16" s="55"/>
      <c r="Q16" s="55"/>
      <c r="R16" s="68"/>
      <c r="S16" s="41"/>
      <c r="T16" s="72"/>
      <c r="U16" s="70"/>
      <c r="V16" s="223"/>
      <c r="W16" s="223"/>
      <c r="X16" s="71"/>
      <c r="Y16" s="39"/>
      <c r="Z16" s="230"/>
      <c r="AA16" s="230"/>
      <c r="AB16" s="39" t="s">
        <v>187</v>
      </c>
      <c r="AC16" s="39" t="s">
        <v>188</v>
      </c>
      <c r="AD16" s="39" t="s">
        <v>189</v>
      </c>
      <c r="AE16" s="53" t="s">
        <v>150</v>
      </c>
      <c r="AF16" s="53">
        <v>0</v>
      </c>
      <c r="AG16" s="53">
        <v>0</v>
      </c>
      <c r="AH16" s="40" t="s">
        <v>326</v>
      </c>
      <c r="AI16" s="39" t="s">
        <v>7</v>
      </c>
      <c r="AJ16" s="41" t="s">
        <v>139</v>
      </c>
      <c r="AK16" s="41" t="s">
        <v>139</v>
      </c>
      <c r="AL16" s="41" t="s">
        <v>139</v>
      </c>
      <c r="AM16" s="41" t="s">
        <v>7</v>
      </c>
      <c r="AN16" s="41" t="s">
        <v>139</v>
      </c>
      <c r="AO16" s="41" t="s">
        <v>139</v>
      </c>
      <c r="AP16" s="41" t="s">
        <v>139</v>
      </c>
      <c r="AQ16" s="41" t="s">
        <v>139</v>
      </c>
      <c r="AR16" s="41" t="s">
        <v>139</v>
      </c>
      <c r="AS16" s="41" t="s">
        <v>7</v>
      </c>
      <c r="AT16" s="41" t="s">
        <v>139</v>
      </c>
      <c r="AU16" s="282" t="s">
        <v>140</v>
      </c>
      <c r="AV16" s="282" t="s">
        <v>141</v>
      </c>
      <c r="AW16" s="283" t="s">
        <v>142</v>
      </c>
      <c r="AX16" s="42"/>
      <c r="AY16" s="42"/>
      <c r="AZ16" s="43"/>
      <c r="BA16" s="44"/>
      <c r="BB16" s="42"/>
      <c r="BC16" s="39"/>
      <c r="BD16" s="45"/>
      <c r="BE16" s="46"/>
      <c r="BF16" s="47"/>
      <c r="BG16" s="48"/>
      <c r="BH16" s="49"/>
      <c r="BI16" s="49"/>
      <c r="BJ16" s="49"/>
      <c r="BK16" s="49"/>
      <c r="BL16" s="41"/>
      <c r="BM16" s="47"/>
      <c r="BN16" s="48"/>
      <c r="BO16" s="41"/>
      <c r="BP16" s="41"/>
      <c r="BQ16" s="41"/>
      <c r="BR16" s="45"/>
      <c r="BS16" s="46"/>
      <c r="BT16" s="50"/>
      <c r="BU16" s="50"/>
      <c r="BV16" s="50"/>
      <c r="BW16" s="50"/>
      <c r="BX16" s="50"/>
      <c r="BY16" s="35"/>
      <c r="BZ16" s="35"/>
      <c r="CA16" s="35"/>
      <c r="CB16" s="35"/>
      <c r="CC16" s="35"/>
      <c r="CD16" s="35"/>
      <c r="CE16" s="35"/>
      <c r="CF16" s="51"/>
    </row>
    <row r="17" spans="1:84" ht="138" customHeight="1" x14ac:dyDescent="0.25">
      <c r="A17" s="41"/>
      <c r="B17" s="225"/>
      <c r="C17" s="225"/>
      <c r="D17" s="239"/>
      <c r="E17" s="241"/>
      <c r="F17" s="64"/>
      <c r="G17" s="64"/>
      <c r="H17" s="64"/>
      <c r="I17" s="65"/>
      <c r="J17" s="45"/>
      <c r="K17" s="39"/>
      <c r="L17" s="45"/>
      <c r="M17" s="45"/>
      <c r="N17" s="66"/>
      <c r="O17" s="67"/>
      <c r="P17" s="55"/>
      <c r="Q17" s="55"/>
      <c r="R17" s="68"/>
      <c r="S17" s="41"/>
      <c r="T17" s="72"/>
      <c r="U17" s="70"/>
      <c r="V17" s="223"/>
      <c r="W17" s="223"/>
      <c r="X17" s="71"/>
      <c r="Y17" s="39"/>
      <c r="Z17" s="230"/>
      <c r="AA17" s="230"/>
      <c r="AB17" s="39" t="s">
        <v>190</v>
      </c>
      <c r="AC17" s="39" t="s">
        <v>191</v>
      </c>
      <c r="AD17" s="39" t="s">
        <v>192</v>
      </c>
      <c r="AE17" s="53" t="s">
        <v>186</v>
      </c>
      <c r="AF17" s="53">
        <v>0</v>
      </c>
      <c r="AG17" s="53">
        <v>0</v>
      </c>
      <c r="AH17" s="40" t="s">
        <v>347</v>
      </c>
      <c r="AI17" s="39" t="s">
        <v>7</v>
      </c>
      <c r="AJ17" s="41" t="s">
        <v>139</v>
      </c>
      <c r="AK17" s="41" t="s">
        <v>139</v>
      </c>
      <c r="AL17" s="41" t="s">
        <v>139</v>
      </c>
      <c r="AM17" s="41" t="s">
        <v>7</v>
      </c>
      <c r="AN17" s="41" t="s">
        <v>139</v>
      </c>
      <c r="AO17" s="41" t="s">
        <v>139</v>
      </c>
      <c r="AP17" s="41" t="s">
        <v>139</v>
      </c>
      <c r="AQ17" s="41" t="s">
        <v>139</v>
      </c>
      <c r="AR17" s="41" t="s">
        <v>139</v>
      </c>
      <c r="AS17" s="41" t="s">
        <v>7</v>
      </c>
      <c r="AT17" s="41" t="s">
        <v>139</v>
      </c>
      <c r="AU17" s="282" t="s">
        <v>140</v>
      </c>
      <c r="AV17" s="282" t="s">
        <v>141</v>
      </c>
      <c r="AW17" s="283" t="s">
        <v>142</v>
      </c>
      <c r="AX17" s="42"/>
      <c r="AY17" s="42"/>
      <c r="AZ17" s="43"/>
      <c r="BA17" s="44"/>
      <c r="BB17" s="42"/>
      <c r="BC17" s="39"/>
      <c r="BD17" s="45"/>
      <c r="BE17" s="46"/>
      <c r="BF17" s="47"/>
      <c r="BG17" s="48"/>
      <c r="BH17" s="49"/>
      <c r="BI17" s="49"/>
      <c r="BJ17" s="49"/>
      <c r="BK17" s="49"/>
      <c r="BL17" s="41"/>
      <c r="BM17" s="47"/>
      <c r="BN17" s="48"/>
      <c r="BO17" s="41"/>
      <c r="BP17" s="41"/>
      <c r="BQ17" s="41"/>
      <c r="BR17" s="45"/>
      <c r="BS17" s="46"/>
      <c r="BT17" s="50"/>
      <c r="BU17" s="50"/>
      <c r="BV17" s="50"/>
      <c r="BW17" s="50"/>
      <c r="BX17" s="50"/>
      <c r="BY17" s="35"/>
      <c r="BZ17" s="35"/>
      <c r="CA17" s="35"/>
      <c r="CB17" s="35"/>
      <c r="CC17" s="35"/>
      <c r="CD17" s="35"/>
      <c r="CE17" s="35"/>
      <c r="CF17" s="51"/>
    </row>
    <row r="18" spans="1:84" ht="171" customHeight="1" x14ac:dyDescent="0.25">
      <c r="A18" s="41"/>
      <c r="B18" s="225"/>
      <c r="C18" s="225"/>
      <c r="D18" s="239"/>
      <c r="E18" s="241"/>
      <c r="F18" s="64"/>
      <c r="G18" s="64"/>
      <c r="H18" s="64"/>
      <c r="I18" s="65"/>
      <c r="J18" s="45"/>
      <c r="K18" s="39"/>
      <c r="L18" s="45"/>
      <c r="M18" s="45"/>
      <c r="N18" s="66"/>
      <c r="O18" s="67"/>
      <c r="P18" s="55"/>
      <c r="Q18" s="55"/>
      <c r="R18" s="68"/>
      <c r="S18" s="41"/>
      <c r="T18" s="72"/>
      <c r="U18" s="70"/>
      <c r="V18" s="223"/>
      <c r="W18" s="223"/>
      <c r="X18" s="71"/>
      <c r="Y18" s="39"/>
      <c r="Z18" s="230"/>
      <c r="AA18" s="230"/>
      <c r="AB18" s="39" t="s">
        <v>193</v>
      </c>
      <c r="AC18" s="39" t="s">
        <v>194</v>
      </c>
      <c r="AD18" s="39" t="s">
        <v>329</v>
      </c>
      <c r="AE18" s="53" t="s">
        <v>186</v>
      </c>
      <c r="AF18" s="53">
        <v>0</v>
      </c>
      <c r="AG18" s="53">
        <v>0</v>
      </c>
      <c r="AH18" s="40" t="s">
        <v>328</v>
      </c>
      <c r="AI18" s="39" t="s">
        <v>7</v>
      </c>
      <c r="AJ18" s="41" t="s">
        <v>139</v>
      </c>
      <c r="AK18" s="41" t="s">
        <v>139</v>
      </c>
      <c r="AL18" s="41" t="s">
        <v>139</v>
      </c>
      <c r="AM18" s="41" t="s">
        <v>7</v>
      </c>
      <c r="AN18" s="41" t="s">
        <v>139</v>
      </c>
      <c r="AO18" s="41" t="s">
        <v>139</v>
      </c>
      <c r="AP18" s="41" t="s">
        <v>139</v>
      </c>
      <c r="AQ18" s="41" t="s">
        <v>139</v>
      </c>
      <c r="AR18" s="41" t="s">
        <v>139</v>
      </c>
      <c r="AS18" s="41" t="s">
        <v>7</v>
      </c>
      <c r="AT18" s="41" t="s">
        <v>139</v>
      </c>
      <c r="AU18" s="282" t="s">
        <v>140</v>
      </c>
      <c r="AV18" s="282" t="s">
        <v>141</v>
      </c>
      <c r="AW18" s="283" t="s">
        <v>142</v>
      </c>
      <c r="AX18" s="42"/>
      <c r="AY18" s="42"/>
      <c r="AZ18" s="43"/>
      <c r="BA18" s="44"/>
      <c r="BB18" s="42"/>
      <c r="BC18" s="39"/>
      <c r="BD18" s="45"/>
      <c r="BE18" s="46"/>
      <c r="BF18" s="47"/>
      <c r="BG18" s="48"/>
      <c r="BH18" s="49"/>
      <c r="BI18" s="49"/>
      <c r="BJ18" s="49"/>
      <c r="BK18" s="49"/>
      <c r="BL18" s="41"/>
      <c r="BM18" s="47"/>
      <c r="BN18" s="48"/>
      <c r="BO18" s="41"/>
      <c r="BP18" s="41"/>
      <c r="BQ18" s="41"/>
      <c r="BR18" s="45"/>
      <c r="BS18" s="46"/>
      <c r="BT18" s="50"/>
      <c r="BU18" s="50"/>
      <c r="BV18" s="50"/>
      <c r="BW18" s="50"/>
      <c r="BX18" s="50"/>
      <c r="BY18" s="35"/>
      <c r="BZ18" s="35"/>
      <c r="CA18" s="35"/>
      <c r="CB18" s="35"/>
      <c r="CC18" s="35"/>
      <c r="CD18" s="35"/>
      <c r="CE18" s="35"/>
      <c r="CF18" s="51"/>
    </row>
    <row r="19" spans="1:84" ht="84" customHeight="1" x14ac:dyDescent="0.25">
      <c r="A19" s="41"/>
      <c r="B19" s="225"/>
      <c r="C19" s="225"/>
      <c r="D19" s="239"/>
      <c r="E19" s="241"/>
      <c r="F19" s="64"/>
      <c r="G19" s="64"/>
      <c r="H19" s="64"/>
      <c r="I19" s="65"/>
      <c r="J19" s="45"/>
      <c r="K19" s="39"/>
      <c r="L19" s="45"/>
      <c r="M19" s="45"/>
      <c r="N19" s="66"/>
      <c r="O19" s="67"/>
      <c r="P19" s="55"/>
      <c r="Q19" s="55"/>
      <c r="R19" s="68"/>
      <c r="S19" s="41"/>
      <c r="T19" s="72"/>
      <c r="U19" s="70"/>
      <c r="V19" s="223"/>
      <c r="W19" s="223"/>
      <c r="X19" s="71"/>
      <c r="Y19" s="39"/>
      <c r="Z19" s="230"/>
      <c r="AA19" s="230"/>
      <c r="AB19" s="39" t="s">
        <v>195</v>
      </c>
      <c r="AC19" s="39" t="s">
        <v>196</v>
      </c>
      <c r="AD19" s="39" t="s">
        <v>193</v>
      </c>
      <c r="AE19" s="53" t="s">
        <v>186</v>
      </c>
      <c r="AF19" s="53">
        <v>0</v>
      </c>
      <c r="AG19" s="53">
        <v>0</v>
      </c>
      <c r="AH19" s="40" t="s">
        <v>328</v>
      </c>
      <c r="AI19" s="39" t="s">
        <v>7</v>
      </c>
      <c r="AJ19" s="41" t="s">
        <v>139</v>
      </c>
      <c r="AK19" s="41" t="s">
        <v>139</v>
      </c>
      <c r="AL19" s="41" t="s">
        <v>139</v>
      </c>
      <c r="AM19" s="41" t="s">
        <v>7</v>
      </c>
      <c r="AN19" s="41" t="s">
        <v>139</v>
      </c>
      <c r="AO19" s="41" t="s">
        <v>139</v>
      </c>
      <c r="AP19" s="41" t="s">
        <v>139</v>
      </c>
      <c r="AQ19" s="41" t="s">
        <v>139</v>
      </c>
      <c r="AR19" s="41" t="s">
        <v>139</v>
      </c>
      <c r="AS19" s="41" t="s">
        <v>7</v>
      </c>
      <c r="AT19" s="41" t="s">
        <v>139</v>
      </c>
      <c r="AU19" s="282" t="s">
        <v>140</v>
      </c>
      <c r="AV19" s="282" t="s">
        <v>141</v>
      </c>
      <c r="AW19" s="283" t="s">
        <v>142</v>
      </c>
      <c r="AX19" s="42"/>
      <c r="AY19" s="42"/>
      <c r="AZ19" s="43"/>
      <c r="BA19" s="44"/>
      <c r="BB19" s="42"/>
      <c r="BC19" s="39"/>
      <c r="BD19" s="45"/>
      <c r="BE19" s="46"/>
      <c r="BF19" s="47"/>
      <c r="BG19" s="48"/>
      <c r="BH19" s="49"/>
      <c r="BI19" s="49"/>
      <c r="BJ19" s="49"/>
      <c r="BK19" s="49"/>
      <c r="BL19" s="41"/>
      <c r="BM19" s="47"/>
      <c r="BN19" s="48"/>
      <c r="BO19" s="41"/>
      <c r="BP19" s="41"/>
      <c r="BQ19" s="41"/>
      <c r="BR19" s="45"/>
      <c r="BS19" s="46"/>
      <c r="BT19" s="50"/>
      <c r="BU19" s="50"/>
      <c r="BV19" s="50"/>
      <c r="BW19" s="50"/>
      <c r="BX19" s="50"/>
      <c r="BY19" s="35"/>
      <c r="BZ19" s="35"/>
      <c r="CA19" s="35"/>
      <c r="CB19" s="35"/>
      <c r="CC19" s="35"/>
      <c r="CD19" s="35"/>
      <c r="CE19" s="35"/>
      <c r="CF19" s="51"/>
    </row>
    <row r="20" spans="1:84" ht="76.5" customHeight="1" x14ac:dyDescent="0.25">
      <c r="A20" s="41"/>
      <c r="B20" s="225"/>
      <c r="C20" s="225"/>
      <c r="D20" s="239"/>
      <c r="E20" s="241"/>
      <c r="F20" s="64"/>
      <c r="G20" s="64"/>
      <c r="H20" s="64"/>
      <c r="I20" s="65"/>
      <c r="J20" s="45"/>
      <c r="K20" s="39"/>
      <c r="L20" s="45"/>
      <c r="M20" s="45"/>
      <c r="N20" s="66"/>
      <c r="O20" s="67"/>
      <c r="P20" s="55"/>
      <c r="Q20" s="55"/>
      <c r="R20" s="68"/>
      <c r="S20" s="41"/>
      <c r="T20" s="72"/>
      <c r="U20" s="70"/>
      <c r="V20" s="223"/>
      <c r="W20" s="223"/>
      <c r="X20" s="71"/>
      <c r="Y20" s="39"/>
      <c r="Z20" s="230"/>
      <c r="AA20" s="230"/>
      <c r="AB20" s="39" t="s">
        <v>197</v>
      </c>
      <c r="AC20" s="39" t="s">
        <v>337</v>
      </c>
      <c r="AD20" s="39" t="s">
        <v>198</v>
      </c>
      <c r="AE20" s="53" t="s">
        <v>186</v>
      </c>
      <c r="AF20" s="53">
        <v>0</v>
      </c>
      <c r="AG20" s="53">
        <v>0</v>
      </c>
      <c r="AH20" s="40" t="s">
        <v>348</v>
      </c>
      <c r="AI20" s="39" t="s">
        <v>7</v>
      </c>
      <c r="AJ20" s="41" t="s">
        <v>139</v>
      </c>
      <c r="AK20" s="41" t="s">
        <v>139</v>
      </c>
      <c r="AL20" s="41" t="s">
        <v>139</v>
      </c>
      <c r="AM20" s="41" t="s">
        <v>7</v>
      </c>
      <c r="AN20" s="41" t="s">
        <v>139</v>
      </c>
      <c r="AO20" s="41" t="s">
        <v>139</v>
      </c>
      <c r="AP20" s="41" t="s">
        <v>139</v>
      </c>
      <c r="AQ20" s="41" t="s">
        <v>139</v>
      </c>
      <c r="AR20" s="41" t="s">
        <v>139</v>
      </c>
      <c r="AS20" s="41" t="s">
        <v>7</v>
      </c>
      <c r="AT20" s="41" t="s">
        <v>139</v>
      </c>
      <c r="AU20" s="282" t="s">
        <v>140</v>
      </c>
      <c r="AV20" s="282" t="s">
        <v>141</v>
      </c>
      <c r="AW20" s="283" t="s">
        <v>142</v>
      </c>
      <c r="AX20" s="42"/>
      <c r="AY20" s="42"/>
      <c r="AZ20" s="43"/>
      <c r="BA20" s="44"/>
      <c r="BB20" s="42"/>
      <c r="BC20" s="39"/>
      <c r="BD20" s="45"/>
      <c r="BE20" s="46"/>
      <c r="BF20" s="47"/>
      <c r="BG20" s="48"/>
      <c r="BH20" s="49"/>
      <c r="BI20" s="49"/>
      <c r="BJ20" s="49"/>
      <c r="BK20" s="49"/>
      <c r="BL20" s="41"/>
      <c r="BM20" s="47"/>
      <c r="BN20" s="48"/>
      <c r="BO20" s="41"/>
      <c r="BP20" s="41"/>
      <c r="BQ20" s="41"/>
      <c r="BR20" s="45"/>
      <c r="BS20" s="46"/>
      <c r="BT20" s="50"/>
      <c r="BU20" s="50"/>
      <c r="BV20" s="50"/>
      <c r="BW20" s="50"/>
      <c r="BX20" s="50"/>
      <c r="BY20" s="35"/>
      <c r="BZ20" s="35"/>
      <c r="CA20" s="35"/>
      <c r="CB20" s="35"/>
      <c r="CC20" s="35"/>
      <c r="CD20" s="35"/>
      <c r="CE20" s="35"/>
      <c r="CF20" s="51"/>
    </row>
    <row r="21" spans="1:84" ht="108" customHeight="1" x14ac:dyDescent="0.25">
      <c r="A21" s="41"/>
      <c r="B21" s="225"/>
      <c r="C21" s="225"/>
      <c r="D21" s="239"/>
      <c r="E21" s="241"/>
      <c r="F21" s="64"/>
      <c r="G21" s="64"/>
      <c r="H21" s="64"/>
      <c r="I21" s="65"/>
      <c r="J21" s="45"/>
      <c r="K21" s="39"/>
      <c r="L21" s="45"/>
      <c r="M21" s="45"/>
      <c r="N21" s="66"/>
      <c r="O21" s="67"/>
      <c r="P21" s="55"/>
      <c r="Q21" s="55"/>
      <c r="R21" s="68"/>
      <c r="S21" s="41"/>
      <c r="T21" s="72"/>
      <c r="U21" s="70"/>
      <c r="V21" s="223"/>
      <c r="W21" s="223"/>
      <c r="X21" s="71"/>
      <c r="Y21" s="39"/>
      <c r="Z21" s="230"/>
      <c r="AA21" s="231"/>
      <c r="AB21" s="39" t="s">
        <v>199</v>
      </c>
      <c r="AC21" s="39" t="s">
        <v>200</v>
      </c>
      <c r="AD21" s="39" t="s">
        <v>201</v>
      </c>
      <c r="AE21" s="53" t="s">
        <v>186</v>
      </c>
      <c r="AF21" s="53">
        <v>0</v>
      </c>
      <c r="AG21" s="53">
        <v>0</v>
      </c>
      <c r="AH21" s="40" t="s">
        <v>349</v>
      </c>
      <c r="AI21" s="39" t="s">
        <v>7</v>
      </c>
      <c r="AJ21" s="41" t="s">
        <v>139</v>
      </c>
      <c r="AK21" s="41" t="s">
        <v>139</v>
      </c>
      <c r="AL21" s="41" t="s">
        <v>139</v>
      </c>
      <c r="AM21" s="41" t="s">
        <v>7</v>
      </c>
      <c r="AN21" s="41" t="s">
        <v>139</v>
      </c>
      <c r="AO21" s="41" t="s">
        <v>139</v>
      </c>
      <c r="AP21" s="41" t="s">
        <v>139</v>
      </c>
      <c r="AQ21" s="41" t="s">
        <v>139</v>
      </c>
      <c r="AR21" s="41" t="s">
        <v>139</v>
      </c>
      <c r="AS21" s="41" t="s">
        <v>7</v>
      </c>
      <c r="AT21" s="41" t="s">
        <v>139</v>
      </c>
      <c r="AU21" s="282" t="s">
        <v>140</v>
      </c>
      <c r="AV21" s="282" t="s">
        <v>141</v>
      </c>
      <c r="AW21" s="283" t="s">
        <v>142</v>
      </c>
      <c r="AX21" s="42"/>
      <c r="AY21" s="42"/>
      <c r="AZ21" s="43"/>
      <c r="BA21" s="44"/>
      <c r="BB21" s="42"/>
      <c r="BC21" s="39"/>
      <c r="BD21" s="45"/>
      <c r="BE21" s="46"/>
      <c r="BF21" s="47"/>
      <c r="BG21" s="48"/>
      <c r="BH21" s="49"/>
      <c r="BI21" s="49"/>
      <c r="BJ21" s="49"/>
      <c r="BK21" s="49"/>
      <c r="BL21" s="41"/>
      <c r="BM21" s="47"/>
      <c r="BN21" s="48"/>
      <c r="BO21" s="41"/>
      <c r="BP21" s="41"/>
      <c r="BQ21" s="41"/>
      <c r="BR21" s="45"/>
      <c r="BS21" s="46"/>
      <c r="BT21" s="50"/>
      <c r="BU21" s="50"/>
      <c r="BV21" s="50"/>
      <c r="BW21" s="50"/>
      <c r="BX21" s="50"/>
      <c r="BY21" s="35"/>
      <c r="BZ21" s="35"/>
      <c r="CA21" s="35"/>
      <c r="CB21" s="35"/>
      <c r="CC21" s="35"/>
      <c r="CD21" s="35"/>
      <c r="CE21" s="35"/>
      <c r="CF21" s="51"/>
    </row>
    <row r="22" spans="1:84" ht="88.15" customHeight="1" x14ac:dyDescent="0.25">
      <c r="A22" s="41"/>
      <c r="B22" s="225"/>
      <c r="C22" s="225"/>
      <c r="D22" s="239"/>
      <c r="E22" s="241"/>
      <c r="F22" s="64"/>
      <c r="G22" s="64"/>
      <c r="H22" s="64"/>
      <c r="I22" s="65"/>
      <c r="J22" s="45"/>
      <c r="K22" s="39"/>
      <c r="L22" s="45"/>
      <c r="M22" s="45"/>
      <c r="N22" s="66"/>
      <c r="O22" s="67"/>
      <c r="P22" s="55"/>
      <c r="Q22" s="55"/>
      <c r="R22" s="68"/>
      <c r="S22" s="41"/>
      <c r="T22" s="72"/>
      <c r="U22" s="70"/>
      <c r="V22" s="223"/>
      <c r="W22" s="223"/>
      <c r="X22" s="71"/>
      <c r="Y22" s="39"/>
      <c r="Z22" s="230"/>
      <c r="AA22" s="229" t="s">
        <v>202</v>
      </c>
      <c r="AB22" s="39" t="s">
        <v>203</v>
      </c>
      <c r="AC22" s="39" t="s">
        <v>204</v>
      </c>
      <c r="AD22" s="39" t="s">
        <v>205</v>
      </c>
      <c r="AE22" s="53" t="s">
        <v>186</v>
      </c>
      <c r="AF22" s="53">
        <v>0</v>
      </c>
      <c r="AG22" s="53">
        <v>0</v>
      </c>
      <c r="AH22" s="40" t="s">
        <v>326</v>
      </c>
      <c r="AI22" s="39" t="s">
        <v>7</v>
      </c>
      <c r="AJ22" s="41" t="s">
        <v>139</v>
      </c>
      <c r="AK22" s="41" t="s">
        <v>139</v>
      </c>
      <c r="AL22" s="41" t="s">
        <v>139</v>
      </c>
      <c r="AM22" s="41" t="s">
        <v>7</v>
      </c>
      <c r="AN22" s="41" t="s">
        <v>139</v>
      </c>
      <c r="AO22" s="41" t="s">
        <v>139</v>
      </c>
      <c r="AP22" s="41" t="s">
        <v>139</v>
      </c>
      <c r="AQ22" s="41" t="s">
        <v>139</v>
      </c>
      <c r="AR22" s="41" t="s">
        <v>139</v>
      </c>
      <c r="AS22" s="41" t="s">
        <v>7</v>
      </c>
      <c r="AT22" s="41" t="s">
        <v>139</v>
      </c>
      <c r="AU22" s="282" t="s">
        <v>140</v>
      </c>
      <c r="AV22" s="282" t="s">
        <v>141</v>
      </c>
      <c r="AW22" s="283" t="s">
        <v>142</v>
      </c>
      <c r="AX22" s="42"/>
      <c r="AY22" s="42"/>
      <c r="AZ22" s="43"/>
      <c r="BA22" s="44"/>
      <c r="BB22" s="42"/>
      <c r="BC22" s="39"/>
      <c r="BD22" s="45"/>
      <c r="BE22" s="46"/>
      <c r="BF22" s="47"/>
      <c r="BG22" s="48"/>
      <c r="BH22" s="49"/>
      <c r="BI22" s="49"/>
      <c r="BJ22" s="49"/>
      <c r="BK22" s="49"/>
      <c r="BL22" s="41"/>
      <c r="BM22" s="47"/>
      <c r="BN22" s="48"/>
      <c r="BO22" s="41"/>
      <c r="BP22" s="41"/>
      <c r="BQ22" s="41"/>
      <c r="BR22" s="45"/>
      <c r="BS22" s="46"/>
      <c r="BT22" s="50"/>
      <c r="BU22" s="50"/>
      <c r="BV22" s="50"/>
      <c r="BW22" s="50"/>
      <c r="BX22" s="50"/>
      <c r="BY22" s="35"/>
      <c r="BZ22" s="35"/>
      <c r="CA22" s="35"/>
      <c r="CB22" s="35"/>
      <c r="CC22" s="35"/>
      <c r="CD22" s="35"/>
      <c r="CE22" s="35"/>
      <c r="CF22" s="51"/>
    </row>
    <row r="23" spans="1:84" ht="164.45" customHeight="1" x14ac:dyDescent="0.25">
      <c r="A23" s="41"/>
      <c r="B23" s="225"/>
      <c r="C23" s="225"/>
      <c r="D23" s="239"/>
      <c r="E23" s="241"/>
      <c r="F23" s="64"/>
      <c r="G23" s="64"/>
      <c r="H23" s="64"/>
      <c r="I23" s="65"/>
      <c r="J23" s="45"/>
      <c r="K23" s="39"/>
      <c r="L23" s="45"/>
      <c r="M23" s="45"/>
      <c r="N23" s="66"/>
      <c r="O23" s="67"/>
      <c r="P23" s="55"/>
      <c r="Q23" s="55"/>
      <c r="R23" s="68"/>
      <c r="S23" s="41"/>
      <c r="T23" s="72"/>
      <c r="U23" s="70"/>
      <c r="V23" s="223"/>
      <c r="W23" s="223"/>
      <c r="X23" s="71"/>
      <c r="Y23" s="39"/>
      <c r="Z23" s="230"/>
      <c r="AA23" s="231"/>
      <c r="AB23" s="39" t="s">
        <v>206</v>
      </c>
      <c r="AC23" s="39" t="s">
        <v>207</v>
      </c>
      <c r="AD23" s="39" t="s">
        <v>208</v>
      </c>
      <c r="AE23" s="281">
        <v>1680</v>
      </c>
      <c r="AF23" s="281">
        <f>+AE23</f>
        <v>1680</v>
      </c>
      <c r="AG23" s="281">
        <f>+AF23-AF23</f>
        <v>0</v>
      </c>
      <c r="AH23" s="40" t="s">
        <v>330</v>
      </c>
      <c r="AI23" s="39" t="s">
        <v>7</v>
      </c>
      <c r="AJ23" s="41" t="s">
        <v>139</v>
      </c>
      <c r="AK23" s="41" t="s">
        <v>139</v>
      </c>
      <c r="AL23" s="41" t="s">
        <v>139</v>
      </c>
      <c r="AM23" s="41" t="s">
        <v>7</v>
      </c>
      <c r="AN23" s="41" t="s">
        <v>139</v>
      </c>
      <c r="AO23" s="41" t="s">
        <v>139</v>
      </c>
      <c r="AP23" s="41" t="s">
        <v>139</v>
      </c>
      <c r="AQ23" s="41" t="s">
        <v>139</v>
      </c>
      <c r="AR23" s="41" t="s">
        <v>139</v>
      </c>
      <c r="AS23" s="41" t="s">
        <v>7</v>
      </c>
      <c r="AT23" s="41" t="s">
        <v>139</v>
      </c>
      <c r="AU23" s="282" t="s">
        <v>140</v>
      </c>
      <c r="AV23" s="282" t="s">
        <v>141</v>
      </c>
      <c r="AW23" s="283" t="s">
        <v>142</v>
      </c>
      <c r="AX23" s="42"/>
      <c r="AY23" s="42"/>
      <c r="AZ23" s="43"/>
      <c r="BA23" s="44"/>
      <c r="BB23" s="42"/>
      <c r="BC23" s="39"/>
      <c r="BD23" s="45"/>
      <c r="BE23" s="46"/>
      <c r="BF23" s="47"/>
      <c r="BG23" s="48"/>
      <c r="BH23" s="49"/>
      <c r="BI23" s="49"/>
      <c r="BJ23" s="49"/>
      <c r="BK23" s="49"/>
      <c r="BL23" s="41"/>
      <c r="BM23" s="47"/>
      <c r="BN23" s="48"/>
      <c r="BO23" s="41"/>
      <c r="BP23" s="41"/>
      <c r="BQ23" s="41"/>
      <c r="BR23" s="45"/>
      <c r="BS23" s="46"/>
      <c r="BT23" s="50"/>
      <c r="BU23" s="50"/>
      <c r="BV23" s="50"/>
      <c r="BW23" s="50"/>
      <c r="BX23" s="50"/>
      <c r="BY23" s="35"/>
      <c r="BZ23" s="35"/>
      <c r="CA23" s="35"/>
      <c r="CB23" s="35"/>
      <c r="CC23" s="35"/>
      <c r="CD23" s="35"/>
      <c r="CE23" s="35"/>
      <c r="CF23" s="51"/>
    </row>
    <row r="24" spans="1:84" ht="148.9" customHeight="1" x14ac:dyDescent="0.25">
      <c r="A24" s="41"/>
      <c r="B24" s="225"/>
      <c r="C24" s="225"/>
      <c r="D24" s="239"/>
      <c r="E24" s="241"/>
      <c r="F24" s="64"/>
      <c r="G24" s="64"/>
      <c r="H24" s="64"/>
      <c r="I24" s="65"/>
      <c r="J24" s="45"/>
      <c r="K24" s="39"/>
      <c r="L24" s="45"/>
      <c r="M24" s="45"/>
      <c r="N24" s="66"/>
      <c r="O24" s="67"/>
      <c r="P24" s="55"/>
      <c r="Q24" s="55"/>
      <c r="R24" s="68"/>
      <c r="S24" s="41"/>
      <c r="T24" s="72"/>
      <c r="U24" s="70"/>
      <c r="V24" s="223"/>
      <c r="W24" s="223"/>
      <c r="X24" s="71"/>
      <c r="Y24" s="39"/>
      <c r="Z24" s="230"/>
      <c r="AA24" s="229" t="s">
        <v>209</v>
      </c>
      <c r="AB24" s="39" t="s">
        <v>210</v>
      </c>
      <c r="AC24" s="39" t="s">
        <v>211</v>
      </c>
      <c r="AD24" s="39" t="s">
        <v>212</v>
      </c>
      <c r="AE24" s="56">
        <v>4073</v>
      </c>
      <c r="AF24" s="56">
        <f>2714.88+1357.44</f>
        <v>4072.32</v>
      </c>
      <c r="AG24" s="56">
        <f>+AE24-AF24</f>
        <v>0.67999999999983629</v>
      </c>
      <c r="AH24" s="40" t="s">
        <v>331</v>
      </c>
      <c r="AI24" s="39" t="s">
        <v>7</v>
      </c>
      <c r="AJ24" s="41" t="s">
        <v>139</v>
      </c>
      <c r="AK24" s="41" t="s">
        <v>139</v>
      </c>
      <c r="AL24" s="41" t="s">
        <v>139</v>
      </c>
      <c r="AM24" s="41" t="s">
        <v>7</v>
      </c>
      <c r="AN24" s="41" t="s">
        <v>139</v>
      </c>
      <c r="AO24" s="41" t="s">
        <v>139</v>
      </c>
      <c r="AP24" s="41" t="s">
        <v>139</v>
      </c>
      <c r="AQ24" s="41" t="s">
        <v>139</v>
      </c>
      <c r="AR24" s="41" t="s">
        <v>139</v>
      </c>
      <c r="AS24" s="41" t="s">
        <v>7</v>
      </c>
      <c r="AT24" s="41" t="s">
        <v>139</v>
      </c>
      <c r="AU24" s="282" t="s">
        <v>140</v>
      </c>
      <c r="AV24" s="282" t="s">
        <v>141</v>
      </c>
      <c r="AW24" s="283" t="s">
        <v>142</v>
      </c>
      <c r="AX24" s="42"/>
      <c r="AY24" s="42"/>
      <c r="AZ24" s="43"/>
      <c r="BA24" s="44"/>
      <c r="BB24" s="42"/>
      <c r="BC24" s="39"/>
      <c r="BD24" s="45"/>
      <c r="BE24" s="46"/>
      <c r="BF24" s="47"/>
      <c r="BG24" s="48"/>
      <c r="BH24" s="49"/>
      <c r="BI24" s="49"/>
      <c r="BJ24" s="49"/>
      <c r="BK24" s="49"/>
      <c r="BL24" s="41"/>
      <c r="BM24" s="47"/>
      <c r="BN24" s="48"/>
      <c r="BO24" s="41"/>
      <c r="BP24" s="41"/>
      <c r="BQ24" s="41"/>
      <c r="BR24" s="45"/>
      <c r="BS24" s="46"/>
      <c r="BT24" s="50"/>
      <c r="BU24" s="50"/>
      <c r="BV24" s="50"/>
      <c r="BW24" s="50"/>
      <c r="BX24" s="50"/>
      <c r="BY24" s="35"/>
      <c r="BZ24" s="35"/>
      <c r="CA24" s="35"/>
      <c r="CB24" s="35"/>
      <c r="CC24" s="35"/>
      <c r="CD24" s="35"/>
      <c r="CE24" s="35"/>
      <c r="CF24" s="51"/>
    </row>
    <row r="25" spans="1:84" ht="83.25" customHeight="1" x14ac:dyDescent="0.25">
      <c r="A25" s="41"/>
      <c r="B25" s="225"/>
      <c r="C25" s="225"/>
      <c r="D25" s="239"/>
      <c r="E25" s="241"/>
      <c r="F25" s="64"/>
      <c r="G25" s="64"/>
      <c r="H25" s="64"/>
      <c r="I25" s="65"/>
      <c r="J25" s="45"/>
      <c r="K25" s="39"/>
      <c r="L25" s="45"/>
      <c r="M25" s="45"/>
      <c r="N25" s="66"/>
      <c r="O25" s="67"/>
      <c r="P25" s="55"/>
      <c r="Q25" s="55"/>
      <c r="R25" s="68"/>
      <c r="S25" s="41"/>
      <c r="T25" s="72"/>
      <c r="U25" s="70"/>
      <c r="V25" s="223"/>
      <c r="W25" s="223"/>
      <c r="X25" s="71"/>
      <c r="Y25" s="39"/>
      <c r="Z25" s="230"/>
      <c r="AA25" s="231"/>
      <c r="AB25" s="39" t="s">
        <v>213</v>
      </c>
      <c r="AC25" s="39" t="s">
        <v>214</v>
      </c>
      <c r="AD25" s="39" t="s">
        <v>215</v>
      </c>
      <c r="AE25" s="56" t="s">
        <v>150</v>
      </c>
      <c r="AF25" s="56">
        <v>0</v>
      </c>
      <c r="AG25" s="56">
        <v>0</v>
      </c>
      <c r="AH25" s="40" t="s">
        <v>332</v>
      </c>
      <c r="AI25" s="39" t="s">
        <v>7</v>
      </c>
      <c r="AJ25" s="41" t="s">
        <v>139</v>
      </c>
      <c r="AK25" s="41" t="s">
        <v>139</v>
      </c>
      <c r="AL25" s="41" t="s">
        <v>139</v>
      </c>
      <c r="AM25" s="41" t="s">
        <v>7</v>
      </c>
      <c r="AN25" s="41" t="s">
        <v>139</v>
      </c>
      <c r="AO25" s="41" t="s">
        <v>139</v>
      </c>
      <c r="AP25" s="41" t="s">
        <v>139</v>
      </c>
      <c r="AQ25" s="41" t="s">
        <v>139</v>
      </c>
      <c r="AR25" s="41" t="s">
        <v>139</v>
      </c>
      <c r="AS25" s="41" t="s">
        <v>7</v>
      </c>
      <c r="AT25" s="41" t="s">
        <v>139</v>
      </c>
      <c r="AU25" s="282" t="s">
        <v>140</v>
      </c>
      <c r="AV25" s="282" t="s">
        <v>141</v>
      </c>
      <c r="AW25" s="283" t="s">
        <v>142</v>
      </c>
      <c r="AX25" s="42"/>
      <c r="AY25" s="42"/>
      <c r="AZ25" s="43"/>
      <c r="BA25" s="44"/>
      <c r="BB25" s="42"/>
      <c r="BC25" s="39"/>
      <c r="BD25" s="45"/>
      <c r="BE25" s="46"/>
      <c r="BF25" s="47"/>
      <c r="BG25" s="48"/>
      <c r="BH25" s="49"/>
      <c r="BI25" s="49"/>
      <c r="BJ25" s="49"/>
      <c r="BK25" s="49"/>
      <c r="BL25" s="41"/>
      <c r="BM25" s="47"/>
      <c r="BN25" s="48"/>
      <c r="BO25" s="41"/>
      <c r="BP25" s="41"/>
      <c r="BQ25" s="41"/>
      <c r="BR25" s="45"/>
      <c r="BS25" s="46"/>
      <c r="BT25" s="50"/>
      <c r="BU25" s="50"/>
      <c r="BV25" s="50"/>
      <c r="BW25" s="50"/>
      <c r="BX25" s="50"/>
      <c r="BY25" s="35"/>
      <c r="BZ25" s="35"/>
      <c r="CA25" s="35"/>
      <c r="CB25" s="35"/>
      <c r="CC25" s="35"/>
      <c r="CD25" s="35"/>
      <c r="CE25" s="35"/>
      <c r="CF25" s="51"/>
    </row>
    <row r="26" spans="1:84" ht="125.45" customHeight="1" x14ac:dyDescent="0.25">
      <c r="A26" s="41"/>
      <c r="B26" s="225"/>
      <c r="C26" s="225"/>
      <c r="D26" s="239"/>
      <c r="E26" s="241"/>
      <c r="F26" s="64"/>
      <c r="G26" s="64"/>
      <c r="H26" s="64"/>
      <c r="I26" s="65"/>
      <c r="J26" s="45"/>
      <c r="K26" s="39"/>
      <c r="L26" s="45"/>
      <c r="M26" s="45"/>
      <c r="N26" s="66"/>
      <c r="O26" s="67"/>
      <c r="P26" s="55"/>
      <c r="Q26" s="55"/>
      <c r="R26" s="68"/>
      <c r="S26" s="41"/>
      <c r="T26" s="72"/>
      <c r="U26" s="70"/>
      <c r="V26" s="223"/>
      <c r="W26" s="223"/>
      <c r="X26" s="71"/>
      <c r="Y26" s="39"/>
      <c r="Z26" s="231"/>
      <c r="AA26" s="39" t="s">
        <v>216</v>
      </c>
      <c r="AB26" s="39" t="s">
        <v>217</v>
      </c>
      <c r="AC26" s="39" t="s">
        <v>338</v>
      </c>
      <c r="AD26" s="39" t="s">
        <v>339</v>
      </c>
      <c r="AE26" s="56" t="s">
        <v>150</v>
      </c>
      <c r="AF26" s="56">
        <v>0</v>
      </c>
      <c r="AG26" s="56">
        <v>0</v>
      </c>
      <c r="AH26" s="40" t="s">
        <v>350</v>
      </c>
      <c r="AI26" s="39" t="s">
        <v>7</v>
      </c>
      <c r="AJ26" s="41" t="s">
        <v>139</v>
      </c>
      <c r="AK26" s="41" t="s">
        <v>139</v>
      </c>
      <c r="AL26" s="41" t="s">
        <v>139</v>
      </c>
      <c r="AM26" s="41" t="s">
        <v>7</v>
      </c>
      <c r="AN26" s="41" t="s">
        <v>139</v>
      </c>
      <c r="AO26" s="41" t="s">
        <v>139</v>
      </c>
      <c r="AP26" s="41" t="s">
        <v>139</v>
      </c>
      <c r="AQ26" s="41" t="s">
        <v>139</v>
      </c>
      <c r="AR26" s="41" t="s">
        <v>139</v>
      </c>
      <c r="AS26" s="41" t="s">
        <v>7</v>
      </c>
      <c r="AT26" s="41" t="s">
        <v>139</v>
      </c>
      <c r="AU26" s="282" t="s">
        <v>140</v>
      </c>
      <c r="AV26" s="282" t="s">
        <v>141</v>
      </c>
      <c r="AW26" s="283" t="s">
        <v>142</v>
      </c>
      <c r="AX26" s="42"/>
      <c r="AY26" s="42"/>
      <c r="AZ26" s="43"/>
      <c r="BA26" s="44"/>
      <c r="BB26" s="42"/>
      <c r="BC26" s="39"/>
      <c r="BD26" s="45"/>
      <c r="BE26" s="46"/>
      <c r="BF26" s="47"/>
      <c r="BG26" s="48"/>
      <c r="BH26" s="49"/>
      <c r="BI26" s="49"/>
      <c r="BJ26" s="49"/>
      <c r="BK26" s="49"/>
      <c r="BL26" s="41"/>
      <c r="BM26" s="47"/>
      <c r="BN26" s="48"/>
      <c r="BO26" s="41"/>
      <c r="BP26" s="41"/>
      <c r="BQ26" s="41"/>
      <c r="BR26" s="45"/>
      <c r="BS26" s="46"/>
      <c r="BT26" s="50"/>
      <c r="BU26" s="50"/>
      <c r="BV26" s="50"/>
      <c r="BW26" s="50"/>
      <c r="BX26" s="50"/>
      <c r="BY26" s="35"/>
      <c r="BZ26" s="35"/>
      <c r="CA26" s="35"/>
      <c r="CB26" s="35"/>
      <c r="CC26" s="35"/>
      <c r="CD26" s="35"/>
      <c r="CE26" s="35"/>
      <c r="CF26" s="51"/>
    </row>
    <row r="27" spans="1:84" ht="125.45" customHeight="1" x14ac:dyDescent="0.25">
      <c r="A27" s="41"/>
      <c r="B27" s="225"/>
      <c r="C27" s="225"/>
      <c r="D27" s="239"/>
      <c r="E27" s="241"/>
      <c r="F27" s="64"/>
      <c r="G27" s="64"/>
      <c r="H27" s="64"/>
      <c r="I27" s="65"/>
      <c r="J27" s="45"/>
      <c r="K27" s="39"/>
      <c r="L27" s="45"/>
      <c r="M27" s="45"/>
      <c r="N27" s="66"/>
      <c r="O27" s="67"/>
      <c r="P27" s="55"/>
      <c r="Q27" s="55"/>
      <c r="R27" s="68"/>
      <c r="S27" s="41"/>
      <c r="T27" s="72"/>
      <c r="U27" s="70"/>
      <c r="V27" s="223"/>
      <c r="W27" s="223"/>
      <c r="X27" s="71"/>
      <c r="Y27" s="39"/>
      <c r="Z27" s="142"/>
      <c r="AA27" s="39"/>
      <c r="AB27" s="39"/>
      <c r="AC27" s="39"/>
      <c r="AD27" s="39" t="s">
        <v>374</v>
      </c>
      <c r="AE27" s="148">
        <v>3500</v>
      </c>
      <c r="AF27" s="148">
        <v>3416.2</v>
      </c>
      <c r="AG27" s="148">
        <f>+AE27-AF27</f>
        <v>83.800000000000182</v>
      </c>
      <c r="AH27" s="40" t="s">
        <v>350</v>
      </c>
      <c r="AI27" s="39" t="s">
        <v>7</v>
      </c>
      <c r="AJ27" s="41" t="s">
        <v>139</v>
      </c>
      <c r="AK27" s="41" t="s">
        <v>139</v>
      </c>
      <c r="AL27" s="41" t="s">
        <v>139</v>
      </c>
      <c r="AM27" s="41" t="s">
        <v>7</v>
      </c>
      <c r="AN27" s="41" t="s">
        <v>139</v>
      </c>
      <c r="AO27" s="41" t="s">
        <v>139</v>
      </c>
      <c r="AP27" s="41" t="s">
        <v>139</v>
      </c>
      <c r="AQ27" s="41" t="s">
        <v>139</v>
      </c>
      <c r="AR27" s="41" t="s">
        <v>139</v>
      </c>
      <c r="AS27" s="41" t="s">
        <v>7</v>
      </c>
      <c r="AT27" s="41" t="s">
        <v>139</v>
      </c>
      <c r="AU27" s="282" t="s">
        <v>140</v>
      </c>
      <c r="AV27" s="282" t="s">
        <v>141</v>
      </c>
      <c r="AW27" s="283" t="s">
        <v>142</v>
      </c>
      <c r="AX27" s="42"/>
      <c r="AY27" s="42"/>
      <c r="AZ27" s="43"/>
      <c r="BA27" s="44"/>
      <c r="BB27" s="42"/>
      <c r="BC27" s="39"/>
      <c r="BD27" s="45"/>
      <c r="BE27" s="46"/>
      <c r="BF27" s="47"/>
      <c r="BG27" s="48"/>
      <c r="BH27" s="49"/>
      <c r="BI27" s="49"/>
      <c r="BJ27" s="49"/>
      <c r="BK27" s="49"/>
      <c r="BL27" s="41"/>
      <c r="BM27" s="47"/>
      <c r="BN27" s="48"/>
      <c r="BO27" s="41"/>
      <c r="BP27" s="41"/>
      <c r="BQ27" s="41"/>
      <c r="BR27" s="45"/>
      <c r="BS27" s="46"/>
      <c r="BT27" s="50"/>
      <c r="BU27" s="50"/>
      <c r="BV27" s="50"/>
      <c r="BW27" s="50"/>
      <c r="BX27" s="50"/>
      <c r="BY27" s="141"/>
      <c r="BZ27" s="141"/>
      <c r="CA27" s="141"/>
      <c r="CB27" s="141"/>
      <c r="CC27" s="141"/>
      <c r="CD27" s="141"/>
      <c r="CE27" s="141"/>
      <c r="CF27" s="51"/>
    </row>
    <row r="28" spans="1:84" ht="83.25" customHeight="1" x14ac:dyDescent="0.25">
      <c r="A28" s="41"/>
      <c r="B28" s="225"/>
      <c r="C28" s="225"/>
      <c r="D28" s="239"/>
      <c r="E28" s="241"/>
      <c r="F28" s="64"/>
      <c r="G28" s="64"/>
      <c r="H28" s="64"/>
      <c r="I28" s="65"/>
      <c r="J28" s="45"/>
      <c r="K28" s="39"/>
      <c r="L28" s="45"/>
      <c r="M28" s="45"/>
      <c r="N28" s="66"/>
      <c r="O28" s="67"/>
      <c r="P28" s="55"/>
      <c r="Q28" s="55"/>
      <c r="R28" s="68"/>
      <c r="S28" s="41"/>
      <c r="T28" s="72"/>
      <c r="U28" s="70"/>
      <c r="V28" s="223"/>
      <c r="W28" s="223"/>
      <c r="X28" s="71"/>
      <c r="Y28" s="39"/>
      <c r="Z28" s="229" t="s">
        <v>218</v>
      </c>
      <c r="AA28" s="39" t="s">
        <v>219</v>
      </c>
      <c r="AB28" s="39" t="s">
        <v>220</v>
      </c>
      <c r="AC28" s="39" t="s">
        <v>221</v>
      </c>
      <c r="AD28" s="39" t="s">
        <v>222</v>
      </c>
      <c r="AE28" s="53" t="s">
        <v>150</v>
      </c>
      <c r="AF28" s="53">
        <v>0</v>
      </c>
      <c r="AG28" s="53">
        <v>0</v>
      </c>
      <c r="AH28" s="40" t="s">
        <v>333</v>
      </c>
      <c r="AI28" s="39" t="s">
        <v>7</v>
      </c>
      <c r="AJ28" s="41" t="s">
        <v>139</v>
      </c>
      <c r="AK28" s="41" t="s">
        <v>139</v>
      </c>
      <c r="AL28" s="41" t="s">
        <v>139</v>
      </c>
      <c r="AM28" s="41" t="s">
        <v>7</v>
      </c>
      <c r="AN28" s="41" t="s">
        <v>139</v>
      </c>
      <c r="AO28" s="41" t="s">
        <v>139</v>
      </c>
      <c r="AP28" s="41" t="s">
        <v>139</v>
      </c>
      <c r="AQ28" s="41" t="s">
        <v>139</v>
      </c>
      <c r="AR28" s="41" t="s">
        <v>139</v>
      </c>
      <c r="AS28" s="41" t="s">
        <v>7</v>
      </c>
      <c r="AT28" s="41" t="s">
        <v>139</v>
      </c>
      <c r="AU28" s="282" t="s">
        <v>140</v>
      </c>
      <c r="AV28" s="282" t="s">
        <v>141</v>
      </c>
      <c r="AW28" s="283" t="s">
        <v>142</v>
      </c>
      <c r="AX28" s="42"/>
      <c r="AY28" s="42"/>
      <c r="AZ28" s="43"/>
      <c r="BA28" s="44"/>
      <c r="BB28" s="42"/>
      <c r="BC28" s="39"/>
      <c r="BD28" s="45"/>
      <c r="BE28" s="46"/>
      <c r="BF28" s="47"/>
      <c r="BG28" s="48"/>
      <c r="BH28" s="49"/>
      <c r="BI28" s="49"/>
      <c r="BJ28" s="49"/>
      <c r="BK28" s="49"/>
      <c r="BL28" s="41"/>
      <c r="BM28" s="47"/>
      <c r="BN28" s="48"/>
      <c r="BO28" s="41"/>
      <c r="BP28" s="41"/>
      <c r="BQ28" s="41"/>
      <c r="BR28" s="45"/>
      <c r="BS28" s="46"/>
      <c r="BT28" s="50"/>
      <c r="BU28" s="50"/>
      <c r="BV28" s="50"/>
      <c r="BW28" s="50"/>
      <c r="BX28" s="50"/>
      <c r="BY28" s="35"/>
      <c r="BZ28" s="35"/>
      <c r="CA28" s="35"/>
      <c r="CB28" s="35"/>
      <c r="CC28" s="35"/>
      <c r="CD28" s="35"/>
      <c r="CE28" s="35"/>
      <c r="CF28" s="51"/>
    </row>
    <row r="29" spans="1:84" ht="101.25" customHeight="1" x14ac:dyDescent="0.25">
      <c r="A29" s="41"/>
      <c r="B29" s="225"/>
      <c r="C29" s="225"/>
      <c r="D29" s="239"/>
      <c r="E29" s="241"/>
      <c r="F29" s="64"/>
      <c r="G29" s="64"/>
      <c r="H29" s="64"/>
      <c r="I29" s="65"/>
      <c r="J29" s="45"/>
      <c r="K29" s="39"/>
      <c r="L29" s="45"/>
      <c r="M29" s="45"/>
      <c r="N29" s="66"/>
      <c r="O29" s="67"/>
      <c r="P29" s="55"/>
      <c r="Q29" s="55"/>
      <c r="R29" s="68"/>
      <c r="S29" s="41"/>
      <c r="T29" s="72"/>
      <c r="U29" s="70"/>
      <c r="V29" s="223"/>
      <c r="W29" s="223"/>
      <c r="X29" s="71"/>
      <c r="Y29" s="39"/>
      <c r="Z29" s="230"/>
      <c r="AA29" s="54" t="s">
        <v>223</v>
      </c>
      <c r="AB29" s="39" t="s">
        <v>224</v>
      </c>
      <c r="AC29" s="39" t="s">
        <v>225</v>
      </c>
      <c r="AD29" s="39" t="s">
        <v>226</v>
      </c>
      <c r="AE29" s="53" t="s">
        <v>150</v>
      </c>
      <c r="AF29" s="53">
        <v>0</v>
      </c>
      <c r="AG29" s="53">
        <v>0</v>
      </c>
      <c r="AH29" s="40" t="s">
        <v>333</v>
      </c>
      <c r="AI29" s="39" t="s">
        <v>7</v>
      </c>
      <c r="AJ29" s="41" t="s">
        <v>139</v>
      </c>
      <c r="AK29" s="41" t="s">
        <v>139</v>
      </c>
      <c r="AL29" s="41" t="s">
        <v>139</v>
      </c>
      <c r="AM29" s="41" t="s">
        <v>7</v>
      </c>
      <c r="AN29" s="41" t="s">
        <v>139</v>
      </c>
      <c r="AO29" s="41" t="s">
        <v>139</v>
      </c>
      <c r="AP29" s="41" t="s">
        <v>139</v>
      </c>
      <c r="AQ29" s="41" t="s">
        <v>139</v>
      </c>
      <c r="AR29" s="41" t="s">
        <v>139</v>
      </c>
      <c r="AS29" s="41" t="s">
        <v>7</v>
      </c>
      <c r="AT29" s="41" t="s">
        <v>139</v>
      </c>
      <c r="AU29" s="282" t="s">
        <v>140</v>
      </c>
      <c r="AV29" s="282" t="s">
        <v>141</v>
      </c>
      <c r="AW29" s="283" t="s">
        <v>142</v>
      </c>
      <c r="AX29" s="42"/>
      <c r="AY29" s="42"/>
      <c r="AZ29" s="43"/>
      <c r="BA29" s="44"/>
      <c r="BB29" s="42"/>
      <c r="BC29" s="39"/>
      <c r="BD29" s="45"/>
      <c r="BE29" s="46"/>
      <c r="BF29" s="47"/>
      <c r="BG29" s="48"/>
      <c r="BH29" s="49"/>
      <c r="BI29" s="49"/>
      <c r="BJ29" s="49"/>
      <c r="BK29" s="49"/>
      <c r="BL29" s="41"/>
      <c r="BM29" s="47"/>
      <c r="BN29" s="48"/>
      <c r="BO29" s="41"/>
      <c r="BP29" s="41"/>
      <c r="BQ29" s="41"/>
      <c r="BR29" s="45"/>
      <c r="BS29" s="46"/>
      <c r="BT29" s="50"/>
      <c r="BU29" s="50"/>
      <c r="BV29" s="50"/>
      <c r="BW29" s="50"/>
      <c r="BX29" s="50"/>
      <c r="BY29" s="35"/>
      <c r="BZ29" s="35"/>
      <c r="CA29" s="35"/>
      <c r="CB29" s="35"/>
      <c r="CC29" s="35"/>
      <c r="CD29" s="35"/>
      <c r="CE29" s="35"/>
      <c r="CF29" s="51"/>
    </row>
    <row r="30" spans="1:84" ht="138.75" customHeight="1" x14ac:dyDescent="0.25">
      <c r="A30" s="41"/>
      <c r="B30" s="225"/>
      <c r="C30" s="225"/>
      <c r="D30" s="239"/>
      <c r="E30" s="241"/>
      <c r="F30" s="64"/>
      <c r="G30" s="64"/>
      <c r="H30" s="64"/>
      <c r="I30" s="65"/>
      <c r="J30" s="45"/>
      <c r="K30" s="39"/>
      <c r="L30" s="45"/>
      <c r="M30" s="45"/>
      <c r="N30" s="66"/>
      <c r="O30" s="67"/>
      <c r="P30" s="55"/>
      <c r="Q30" s="55"/>
      <c r="R30" s="68"/>
      <c r="S30" s="41"/>
      <c r="T30" s="72"/>
      <c r="U30" s="70"/>
      <c r="V30" s="223"/>
      <c r="W30" s="223"/>
      <c r="X30" s="71"/>
      <c r="Y30" s="39"/>
      <c r="Z30" s="230"/>
      <c r="AA30" s="54" t="s">
        <v>227</v>
      </c>
      <c r="AB30" s="39" t="s">
        <v>228</v>
      </c>
      <c r="AC30" s="39" t="s">
        <v>229</v>
      </c>
      <c r="AD30" s="39" t="s">
        <v>230</v>
      </c>
      <c r="AE30" s="53" t="s">
        <v>150</v>
      </c>
      <c r="AF30" s="53">
        <v>0</v>
      </c>
      <c r="AG30" s="53">
        <v>0</v>
      </c>
      <c r="AH30" s="40" t="s">
        <v>334</v>
      </c>
      <c r="AI30" s="39" t="s">
        <v>7</v>
      </c>
      <c r="AJ30" s="41" t="s">
        <v>139</v>
      </c>
      <c r="AK30" s="41" t="s">
        <v>139</v>
      </c>
      <c r="AL30" s="41" t="s">
        <v>139</v>
      </c>
      <c r="AM30" s="41" t="s">
        <v>7</v>
      </c>
      <c r="AN30" s="41" t="s">
        <v>139</v>
      </c>
      <c r="AO30" s="41" t="s">
        <v>139</v>
      </c>
      <c r="AP30" s="41" t="s">
        <v>139</v>
      </c>
      <c r="AQ30" s="41" t="s">
        <v>139</v>
      </c>
      <c r="AR30" s="41" t="s">
        <v>139</v>
      </c>
      <c r="AS30" s="41" t="s">
        <v>7</v>
      </c>
      <c r="AT30" s="41" t="s">
        <v>139</v>
      </c>
      <c r="AU30" s="282" t="s">
        <v>140</v>
      </c>
      <c r="AV30" s="282" t="s">
        <v>141</v>
      </c>
      <c r="AW30" s="283" t="s">
        <v>142</v>
      </c>
      <c r="AX30" s="42"/>
      <c r="AY30" s="42"/>
      <c r="AZ30" s="43"/>
      <c r="BA30" s="44"/>
      <c r="BB30" s="42"/>
      <c r="BC30" s="39"/>
      <c r="BD30" s="45"/>
      <c r="BE30" s="46"/>
      <c r="BF30" s="47"/>
      <c r="BG30" s="48"/>
      <c r="BH30" s="49"/>
      <c r="BI30" s="49"/>
      <c r="BJ30" s="49"/>
      <c r="BK30" s="49"/>
      <c r="BL30" s="41"/>
      <c r="BM30" s="47"/>
      <c r="BN30" s="48"/>
      <c r="BO30" s="41"/>
      <c r="BP30" s="41"/>
      <c r="BQ30" s="41"/>
      <c r="BR30" s="45"/>
      <c r="BS30" s="46"/>
      <c r="BT30" s="50"/>
      <c r="BU30" s="50"/>
      <c r="BV30" s="50"/>
      <c r="BW30" s="50"/>
      <c r="BX30" s="50"/>
      <c r="BY30" s="35"/>
      <c r="BZ30" s="35"/>
      <c r="CA30" s="35"/>
      <c r="CB30" s="35"/>
      <c r="CC30" s="35"/>
      <c r="CD30" s="35"/>
      <c r="CE30" s="35"/>
      <c r="CF30" s="51"/>
    </row>
    <row r="31" spans="1:84" ht="82.5" customHeight="1" x14ac:dyDescent="0.25">
      <c r="A31" s="41"/>
      <c r="B31" s="225"/>
      <c r="C31" s="225"/>
      <c r="D31" s="239"/>
      <c r="E31" s="241"/>
      <c r="F31" s="64"/>
      <c r="G31" s="64"/>
      <c r="H31" s="64"/>
      <c r="I31" s="65"/>
      <c r="J31" s="45"/>
      <c r="K31" s="39"/>
      <c r="L31" s="45"/>
      <c r="M31" s="45"/>
      <c r="N31" s="66"/>
      <c r="O31" s="67"/>
      <c r="P31" s="55"/>
      <c r="Q31" s="55"/>
      <c r="R31" s="68"/>
      <c r="S31" s="41"/>
      <c r="T31" s="72"/>
      <c r="U31" s="70"/>
      <c r="V31" s="223"/>
      <c r="W31" s="223"/>
      <c r="X31" s="71"/>
      <c r="Y31" s="39"/>
      <c r="Z31" s="230"/>
      <c r="AA31" s="54" t="s">
        <v>231</v>
      </c>
      <c r="AB31" s="39" t="s">
        <v>232</v>
      </c>
      <c r="AC31" s="39" t="s">
        <v>233</v>
      </c>
      <c r="AD31" s="39" t="s">
        <v>234</v>
      </c>
      <c r="AE31" s="53" t="s">
        <v>150</v>
      </c>
      <c r="AF31" s="53">
        <v>0</v>
      </c>
      <c r="AG31" s="53">
        <v>0</v>
      </c>
      <c r="AH31" s="40" t="s">
        <v>351</v>
      </c>
      <c r="AI31" s="39" t="s">
        <v>7</v>
      </c>
      <c r="AJ31" s="41" t="s">
        <v>139</v>
      </c>
      <c r="AK31" s="41" t="s">
        <v>139</v>
      </c>
      <c r="AL31" s="41" t="s">
        <v>139</v>
      </c>
      <c r="AM31" s="41" t="s">
        <v>7</v>
      </c>
      <c r="AN31" s="41" t="s">
        <v>139</v>
      </c>
      <c r="AO31" s="41" t="s">
        <v>139</v>
      </c>
      <c r="AP31" s="41" t="s">
        <v>139</v>
      </c>
      <c r="AQ31" s="41" t="s">
        <v>139</v>
      </c>
      <c r="AR31" s="41" t="s">
        <v>139</v>
      </c>
      <c r="AS31" s="41" t="s">
        <v>7</v>
      </c>
      <c r="AT31" s="41" t="s">
        <v>139</v>
      </c>
      <c r="AU31" s="282" t="s">
        <v>140</v>
      </c>
      <c r="AV31" s="282" t="s">
        <v>141</v>
      </c>
      <c r="AW31" s="283" t="s">
        <v>142</v>
      </c>
      <c r="AX31" s="42"/>
      <c r="AY31" s="42"/>
      <c r="AZ31" s="43"/>
      <c r="BA31" s="44"/>
      <c r="BB31" s="42"/>
      <c r="BC31" s="39"/>
      <c r="BD31" s="45"/>
      <c r="BE31" s="46"/>
      <c r="BF31" s="47"/>
      <c r="BG31" s="48"/>
      <c r="BH31" s="49"/>
      <c r="BI31" s="49"/>
      <c r="BJ31" s="49"/>
      <c r="BK31" s="49"/>
      <c r="BL31" s="41"/>
      <c r="BM31" s="47"/>
      <c r="BN31" s="48"/>
      <c r="BO31" s="41"/>
      <c r="BP31" s="41"/>
      <c r="BQ31" s="41"/>
      <c r="BR31" s="45"/>
      <c r="BS31" s="46"/>
      <c r="BT31" s="50"/>
      <c r="BU31" s="50"/>
      <c r="BV31" s="50"/>
      <c r="BW31" s="50"/>
      <c r="BX31" s="50"/>
      <c r="BY31" s="35"/>
      <c r="BZ31" s="35"/>
      <c r="CA31" s="35"/>
      <c r="CB31" s="35"/>
      <c r="CC31" s="35"/>
      <c r="CD31" s="35"/>
      <c r="CE31" s="35"/>
      <c r="CF31" s="51"/>
    </row>
    <row r="32" spans="1:84" ht="70.5" customHeight="1" x14ac:dyDescent="0.25">
      <c r="A32" s="41"/>
      <c r="B32" s="225"/>
      <c r="C32" s="225"/>
      <c r="D32" s="239"/>
      <c r="E32" s="241"/>
      <c r="F32" s="64"/>
      <c r="G32" s="64"/>
      <c r="H32" s="64"/>
      <c r="I32" s="65"/>
      <c r="J32" s="45"/>
      <c r="K32" s="39"/>
      <c r="L32" s="45"/>
      <c r="M32" s="45"/>
      <c r="N32" s="66"/>
      <c r="O32" s="67"/>
      <c r="P32" s="55"/>
      <c r="Q32" s="55"/>
      <c r="R32" s="68"/>
      <c r="S32" s="41"/>
      <c r="T32" s="72"/>
      <c r="U32" s="70"/>
      <c r="V32" s="223"/>
      <c r="W32" s="223"/>
      <c r="X32" s="71"/>
      <c r="Y32" s="39"/>
      <c r="Z32" s="230"/>
      <c r="AA32" s="229" t="s">
        <v>235</v>
      </c>
      <c r="AB32" s="39" t="s">
        <v>236</v>
      </c>
      <c r="AC32" s="39" t="s">
        <v>237</v>
      </c>
      <c r="AD32" s="39" t="s">
        <v>238</v>
      </c>
      <c r="AE32" s="53" t="s">
        <v>186</v>
      </c>
      <c r="AF32" s="53">
        <v>0</v>
      </c>
      <c r="AG32" s="53">
        <v>0</v>
      </c>
      <c r="AH32" s="40" t="s">
        <v>352</v>
      </c>
      <c r="AI32" s="39" t="s">
        <v>7</v>
      </c>
      <c r="AJ32" s="41" t="s">
        <v>139</v>
      </c>
      <c r="AK32" s="41" t="s">
        <v>139</v>
      </c>
      <c r="AL32" s="41" t="s">
        <v>139</v>
      </c>
      <c r="AM32" s="41" t="s">
        <v>7</v>
      </c>
      <c r="AN32" s="41" t="s">
        <v>139</v>
      </c>
      <c r="AO32" s="41" t="s">
        <v>139</v>
      </c>
      <c r="AP32" s="41" t="s">
        <v>139</v>
      </c>
      <c r="AQ32" s="41" t="s">
        <v>139</v>
      </c>
      <c r="AR32" s="41" t="s">
        <v>139</v>
      </c>
      <c r="AS32" s="41" t="s">
        <v>7</v>
      </c>
      <c r="AT32" s="41" t="s">
        <v>139</v>
      </c>
      <c r="AU32" s="282" t="s">
        <v>140</v>
      </c>
      <c r="AV32" s="282" t="s">
        <v>141</v>
      </c>
      <c r="AW32" s="283" t="s">
        <v>142</v>
      </c>
      <c r="AX32" s="42"/>
      <c r="AY32" s="42"/>
      <c r="AZ32" s="43"/>
      <c r="BA32" s="44"/>
      <c r="BB32" s="42"/>
      <c r="BC32" s="39"/>
      <c r="BD32" s="45"/>
      <c r="BE32" s="46"/>
      <c r="BF32" s="47"/>
      <c r="BG32" s="48"/>
      <c r="BH32" s="49"/>
      <c r="BI32" s="49"/>
      <c r="BJ32" s="49"/>
      <c r="BK32" s="49"/>
      <c r="BL32" s="41"/>
      <c r="BM32" s="47"/>
      <c r="BN32" s="48"/>
      <c r="BO32" s="41"/>
      <c r="BP32" s="41"/>
      <c r="BQ32" s="41"/>
      <c r="BR32" s="45"/>
      <c r="BS32" s="46"/>
      <c r="BT32" s="50"/>
      <c r="BU32" s="50"/>
      <c r="BV32" s="50"/>
      <c r="BW32" s="50"/>
      <c r="BX32" s="50"/>
      <c r="BY32" s="35"/>
      <c r="BZ32" s="35"/>
      <c r="CA32" s="35"/>
      <c r="CB32" s="35"/>
      <c r="CC32" s="35"/>
      <c r="CD32" s="35"/>
      <c r="CE32" s="35"/>
      <c r="CF32" s="51"/>
    </row>
    <row r="33" spans="1:84" ht="95.25" customHeight="1" x14ac:dyDescent="0.25">
      <c r="A33" s="41"/>
      <c r="B33" s="225"/>
      <c r="C33" s="225"/>
      <c r="D33" s="239"/>
      <c r="E33" s="241"/>
      <c r="F33" s="64"/>
      <c r="G33" s="64"/>
      <c r="H33" s="64"/>
      <c r="I33" s="65"/>
      <c r="J33" s="45"/>
      <c r="K33" s="39"/>
      <c r="L33" s="45"/>
      <c r="M33" s="45"/>
      <c r="N33" s="66"/>
      <c r="O33" s="67"/>
      <c r="P33" s="55"/>
      <c r="Q33" s="55"/>
      <c r="R33" s="68"/>
      <c r="S33" s="41"/>
      <c r="T33" s="72"/>
      <c r="U33" s="70"/>
      <c r="V33" s="223"/>
      <c r="W33" s="223"/>
      <c r="X33" s="71"/>
      <c r="Y33" s="39"/>
      <c r="Z33" s="230"/>
      <c r="AA33" s="230"/>
      <c r="AB33" s="39" t="s">
        <v>239</v>
      </c>
      <c r="AC33" s="39" t="s">
        <v>237</v>
      </c>
      <c r="AD33" s="39" t="s">
        <v>240</v>
      </c>
      <c r="AE33" s="53" t="s">
        <v>186</v>
      </c>
      <c r="AF33" s="53">
        <v>0</v>
      </c>
      <c r="AG33" s="53">
        <v>0</v>
      </c>
      <c r="AH33" s="40" t="s">
        <v>352</v>
      </c>
      <c r="AI33" s="39" t="s">
        <v>7</v>
      </c>
      <c r="AJ33" s="41" t="s">
        <v>139</v>
      </c>
      <c r="AK33" s="41" t="s">
        <v>139</v>
      </c>
      <c r="AL33" s="41" t="s">
        <v>139</v>
      </c>
      <c r="AM33" s="41" t="s">
        <v>7</v>
      </c>
      <c r="AN33" s="41" t="s">
        <v>139</v>
      </c>
      <c r="AO33" s="41" t="s">
        <v>139</v>
      </c>
      <c r="AP33" s="41" t="s">
        <v>139</v>
      </c>
      <c r="AQ33" s="41" t="s">
        <v>139</v>
      </c>
      <c r="AR33" s="41" t="s">
        <v>139</v>
      </c>
      <c r="AS33" s="41" t="s">
        <v>7</v>
      </c>
      <c r="AT33" s="41" t="s">
        <v>139</v>
      </c>
      <c r="AU33" s="282" t="s">
        <v>140</v>
      </c>
      <c r="AV33" s="282" t="s">
        <v>141</v>
      </c>
      <c r="AW33" s="283" t="s">
        <v>142</v>
      </c>
      <c r="AX33" s="42"/>
      <c r="AY33" s="42"/>
      <c r="AZ33" s="43"/>
      <c r="BA33" s="44"/>
      <c r="BB33" s="42"/>
      <c r="BC33" s="39"/>
      <c r="BD33" s="45"/>
      <c r="BE33" s="46"/>
      <c r="BF33" s="47"/>
      <c r="BG33" s="48"/>
      <c r="BH33" s="49"/>
      <c r="BI33" s="49"/>
      <c r="BJ33" s="49"/>
      <c r="BK33" s="49"/>
      <c r="BL33" s="41"/>
      <c r="BM33" s="47"/>
      <c r="BN33" s="48"/>
      <c r="BO33" s="41"/>
      <c r="BP33" s="41"/>
      <c r="BQ33" s="41"/>
      <c r="BR33" s="45"/>
      <c r="BS33" s="46"/>
      <c r="BT33" s="50"/>
      <c r="BU33" s="50"/>
      <c r="BV33" s="50"/>
      <c r="BW33" s="50"/>
      <c r="BX33" s="50"/>
      <c r="BY33" s="35"/>
      <c r="BZ33" s="35"/>
      <c r="CA33" s="35"/>
      <c r="CB33" s="35"/>
      <c r="CC33" s="35"/>
      <c r="CD33" s="35"/>
      <c r="CE33" s="35"/>
      <c r="CF33" s="51"/>
    </row>
    <row r="34" spans="1:84" ht="84" customHeight="1" x14ac:dyDescent="0.25">
      <c r="A34" s="41"/>
      <c r="B34" s="225"/>
      <c r="C34" s="225"/>
      <c r="D34" s="239"/>
      <c r="E34" s="241"/>
      <c r="F34" s="64"/>
      <c r="G34" s="64"/>
      <c r="H34" s="64"/>
      <c r="I34" s="65"/>
      <c r="J34" s="45"/>
      <c r="K34" s="39"/>
      <c r="L34" s="45"/>
      <c r="M34" s="45"/>
      <c r="N34" s="66"/>
      <c r="O34" s="67"/>
      <c r="P34" s="55"/>
      <c r="Q34" s="55"/>
      <c r="R34" s="68"/>
      <c r="S34" s="41"/>
      <c r="T34" s="72"/>
      <c r="U34" s="70"/>
      <c r="V34" s="223"/>
      <c r="W34" s="223"/>
      <c r="X34" s="71"/>
      <c r="Y34" s="39"/>
      <c r="Z34" s="230"/>
      <c r="AA34" s="230"/>
      <c r="AB34" s="39" t="s">
        <v>241</v>
      </c>
      <c r="AC34" s="39" t="s">
        <v>242</v>
      </c>
      <c r="AD34" s="39" t="s">
        <v>243</v>
      </c>
      <c r="AE34" s="52" t="s">
        <v>186</v>
      </c>
      <c r="AF34" s="53">
        <v>0</v>
      </c>
      <c r="AG34" s="53">
        <v>0</v>
      </c>
      <c r="AH34" s="40" t="s">
        <v>352</v>
      </c>
      <c r="AI34" s="39" t="s">
        <v>7</v>
      </c>
      <c r="AJ34" s="41" t="s">
        <v>139</v>
      </c>
      <c r="AK34" s="41" t="s">
        <v>139</v>
      </c>
      <c r="AL34" s="41" t="s">
        <v>139</v>
      </c>
      <c r="AM34" s="41" t="s">
        <v>7</v>
      </c>
      <c r="AN34" s="41" t="s">
        <v>139</v>
      </c>
      <c r="AO34" s="41" t="s">
        <v>139</v>
      </c>
      <c r="AP34" s="41" t="s">
        <v>139</v>
      </c>
      <c r="AQ34" s="41" t="s">
        <v>139</v>
      </c>
      <c r="AR34" s="41" t="s">
        <v>139</v>
      </c>
      <c r="AS34" s="41" t="s">
        <v>7</v>
      </c>
      <c r="AT34" s="41" t="s">
        <v>139</v>
      </c>
      <c r="AU34" s="282" t="s">
        <v>140</v>
      </c>
      <c r="AV34" s="282" t="s">
        <v>141</v>
      </c>
      <c r="AW34" s="283" t="s">
        <v>142</v>
      </c>
      <c r="AX34" s="42"/>
      <c r="AY34" s="42"/>
      <c r="AZ34" s="43"/>
      <c r="BA34" s="44"/>
      <c r="BB34" s="42"/>
      <c r="BC34" s="39"/>
      <c r="BD34" s="45"/>
      <c r="BE34" s="46"/>
      <c r="BF34" s="47"/>
      <c r="BG34" s="48"/>
      <c r="BH34" s="49"/>
      <c r="BI34" s="49"/>
      <c r="BJ34" s="49"/>
      <c r="BK34" s="49"/>
      <c r="BL34" s="41"/>
      <c r="BM34" s="47"/>
      <c r="BN34" s="48"/>
      <c r="BO34" s="41"/>
      <c r="BP34" s="41"/>
      <c r="BQ34" s="41"/>
      <c r="BR34" s="45"/>
      <c r="BS34" s="46"/>
      <c r="BT34" s="50"/>
      <c r="BU34" s="50"/>
      <c r="BV34" s="50"/>
      <c r="BW34" s="50"/>
      <c r="BX34" s="50"/>
      <c r="BY34" s="35"/>
      <c r="BZ34" s="35"/>
      <c r="CA34" s="35"/>
      <c r="CB34" s="35"/>
      <c r="CC34" s="35"/>
      <c r="CD34" s="35"/>
      <c r="CE34" s="35"/>
      <c r="CF34" s="51"/>
    </row>
    <row r="35" spans="1:84" ht="70.5" customHeight="1" x14ac:dyDescent="0.25">
      <c r="A35" s="41"/>
      <c r="B35" s="225"/>
      <c r="C35" s="225"/>
      <c r="D35" s="239"/>
      <c r="E35" s="241"/>
      <c r="F35" s="64"/>
      <c r="G35" s="64"/>
      <c r="H35" s="64"/>
      <c r="I35" s="65"/>
      <c r="J35" s="45"/>
      <c r="K35" s="39"/>
      <c r="L35" s="45"/>
      <c r="M35" s="45"/>
      <c r="N35" s="66"/>
      <c r="O35" s="67"/>
      <c r="P35" s="55"/>
      <c r="Q35" s="55"/>
      <c r="R35" s="68"/>
      <c r="S35" s="41"/>
      <c r="T35" s="72"/>
      <c r="U35" s="70"/>
      <c r="V35" s="223"/>
      <c r="W35" s="223"/>
      <c r="X35" s="71"/>
      <c r="Y35" s="39"/>
      <c r="Z35" s="230"/>
      <c r="AA35" s="230"/>
      <c r="AB35" s="130" t="s">
        <v>244</v>
      </c>
      <c r="AC35" s="130" t="s">
        <v>245</v>
      </c>
      <c r="AD35" s="130" t="s">
        <v>246</v>
      </c>
      <c r="AE35" s="56">
        <v>3586</v>
      </c>
      <c r="AF35" s="56">
        <v>3585.6</v>
      </c>
      <c r="AG35" s="56">
        <f>+AE35-AF35</f>
        <v>0.40000000000009095</v>
      </c>
      <c r="AH35" s="40" t="s">
        <v>352</v>
      </c>
      <c r="AI35" s="39" t="s">
        <v>7</v>
      </c>
      <c r="AJ35" s="41" t="s">
        <v>139</v>
      </c>
      <c r="AK35" s="41" t="s">
        <v>139</v>
      </c>
      <c r="AL35" s="41" t="s">
        <v>139</v>
      </c>
      <c r="AM35" s="41" t="s">
        <v>7</v>
      </c>
      <c r="AN35" s="41" t="s">
        <v>139</v>
      </c>
      <c r="AO35" s="41" t="s">
        <v>139</v>
      </c>
      <c r="AP35" s="41" t="s">
        <v>139</v>
      </c>
      <c r="AQ35" s="41" t="s">
        <v>139</v>
      </c>
      <c r="AR35" s="41" t="s">
        <v>139</v>
      </c>
      <c r="AS35" s="41" t="s">
        <v>7</v>
      </c>
      <c r="AT35" s="41" t="s">
        <v>139</v>
      </c>
      <c r="AU35" s="282" t="s">
        <v>140</v>
      </c>
      <c r="AV35" s="282" t="s">
        <v>141</v>
      </c>
      <c r="AW35" s="283" t="s">
        <v>142</v>
      </c>
      <c r="AX35" s="42"/>
      <c r="AY35" s="42"/>
      <c r="AZ35" s="43"/>
      <c r="BA35" s="44"/>
      <c r="BB35" s="42"/>
      <c r="BC35" s="39"/>
      <c r="BD35" s="45"/>
      <c r="BE35" s="46"/>
      <c r="BF35" s="47"/>
      <c r="BG35" s="48"/>
      <c r="BH35" s="49"/>
      <c r="BI35" s="49"/>
      <c r="BJ35" s="49"/>
      <c r="BK35" s="49"/>
      <c r="BL35" s="41"/>
      <c r="BM35" s="47"/>
      <c r="BN35" s="48"/>
      <c r="BO35" s="41"/>
      <c r="BP35" s="41"/>
      <c r="BQ35" s="41"/>
      <c r="BR35" s="45"/>
      <c r="BS35" s="46"/>
      <c r="BT35" s="50"/>
      <c r="BU35" s="50"/>
      <c r="BV35" s="50"/>
      <c r="BW35" s="50"/>
      <c r="BX35" s="50"/>
      <c r="BY35" s="35"/>
      <c r="BZ35" s="35"/>
      <c r="CA35" s="35"/>
      <c r="CB35" s="35"/>
      <c r="CC35" s="35"/>
      <c r="CD35" s="35"/>
      <c r="CE35" s="35"/>
      <c r="CF35" s="51"/>
    </row>
    <row r="36" spans="1:84" ht="150" customHeight="1" x14ac:dyDescent="0.25">
      <c r="A36" s="41">
        <v>10</v>
      </c>
      <c r="B36" s="229" t="s">
        <v>287</v>
      </c>
      <c r="C36" s="229" t="s">
        <v>288</v>
      </c>
      <c r="D36" s="232" t="s">
        <v>289</v>
      </c>
      <c r="E36" s="234" t="s">
        <v>290</v>
      </c>
      <c r="F36" s="64" t="s">
        <v>291</v>
      </c>
      <c r="G36" s="64" t="s">
        <v>292</v>
      </c>
      <c r="H36" s="64" t="s">
        <v>293</v>
      </c>
      <c r="I36" s="73" t="s">
        <v>294</v>
      </c>
      <c r="J36" s="45" t="s">
        <v>307</v>
      </c>
      <c r="K36" s="39" t="s">
        <v>296</v>
      </c>
      <c r="L36" s="45">
        <v>5.92</v>
      </c>
      <c r="M36" s="45">
        <v>8.5</v>
      </c>
      <c r="N36" s="66" t="s">
        <v>297</v>
      </c>
      <c r="O36" s="67" t="s">
        <v>308</v>
      </c>
      <c r="P36" s="55" t="s">
        <v>309</v>
      </c>
      <c r="Q36" s="55" t="s">
        <v>309</v>
      </c>
      <c r="R36" s="68" t="s">
        <v>310</v>
      </c>
      <c r="S36" s="41" t="s">
        <v>311</v>
      </c>
      <c r="T36" s="74" t="s">
        <v>302</v>
      </c>
      <c r="U36" s="75" t="s">
        <v>312</v>
      </c>
      <c r="V36" s="236" t="s">
        <v>304</v>
      </c>
      <c r="W36" s="236" t="s">
        <v>313</v>
      </c>
      <c r="X36" s="39" t="s">
        <v>314</v>
      </c>
      <c r="Y36" s="39" t="s">
        <v>247</v>
      </c>
      <c r="Z36" s="88" t="s">
        <v>155</v>
      </c>
      <c r="AA36" s="89" t="s">
        <v>248</v>
      </c>
      <c r="AB36" s="89" t="s">
        <v>249</v>
      </c>
      <c r="AC36" s="89" t="s">
        <v>250</v>
      </c>
      <c r="AD36" s="89" t="s">
        <v>251</v>
      </c>
      <c r="AE36" s="199">
        <v>18030</v>
      </c>
      <c r="AF36" s="199">
        <f>+AE36</f>
        <v>18030</v>
      </c>
      <c r="AG36" s="199">
        <f>+AE36-AF36</f>
        <v>0</v>
      </c>
      <c r="AH36" s="90" t="s">
        <v>335</v>
      </c>
      <c r="AI36" s="41" t="s">
        <v>7</v>
      </c>
      <c r="AJ36" s="41" t="s">
        <v>7</v>
      </c>
      <c r="AK36" s="41" t="s">
        <v>139</v>
      </c>
      <c r="AL36" s="41" t="s">
        <v>139</v>
      </c>
      <c r="AM36" s="41" t="s">
        <v>8</v>
      </c>
      <c r="AN36" s="41" t="s">
        <v>139</v>
      </c>
      <c r="AO36" s="41" t="s">
        <v>139</v>
      </c>
      <c r="AP36" s="41" t="s">
        <v>139</v>
      </c>
      <c r="AQ36" s="41" t="s">
        <v>139</v>
      </c>
      <c r="AR36" s="41" t="s">
        <v>139</v>
      </c>
      <c r="AS36" s="41" t="s">
        <v>7</v>
      </c>
      <c r="AT36" s="41" t="s">
        <v>139</v>
      </c>
      <c r="AU36" s="282" t="s">
        <v>140</v>
      </c>
      <c r="AV36" s="282" t="s">
        <v>141</v>
      </c>
      <c r="AW36" s="283" t="s">
        <v>142</v>
      </c>
      <c r="AX36" s="42">
        <v>784205</v>
      </c>
      <c r="AY36" s="42">
        <v>9963523</v>
      </c>
      <c r="AZ36" s="43">
        <v>44.244</v>
      </c>
      <c r="BA36" s="44">
        <v>10000</v>
      </c>
      <c r="BB36" s="42">
        <v>1000</v>
      </c>
      <c r="BC36" s="39" t="s">
        <v>143</v>
      </c>
      <c r="BD36" s="45" t="s">
        <v>22</v>
      </c>
      <c r="BE36" s="41" t="s">
        <v>144</v>
      </c>
      <c r="BF36" s="48">
        <v>45154</v>
      </c>
      <c r="BG36" s="48">
        <v>45291</v>
      </c>
      <c r="BH36" s="57"/>
      <c r="BI36" s="57"/>
      <c r="BJ36" s="49"/>
      <c r="BK36" s="49"/>
      <c r="BL36" s="41" t="s">
        <v>145</v>
      </c>
      <c r="BM36" s="47">
        <v>45154</v>
      </c>
      <c r="BN36" s="47">
        <v>45291</v>
      </c>
      <c r="BO36" s="41" t="s">
        <v>139</v>
      </c>
      <c r="BP36" s="41" t="s">
        <v>139</v>
      </c>
      <c r="BQ36" s="41" t="s">
        <v>139</v>
      </c>
      <c r="BR36" s="41" t="s">
        <v>22</v>
      </c>
      <c r="BS36" s="41" t="s">
        <v>139</v>
      </c>
      <c r="BT36" s="41" t="s">
        <v>139</v>
      </c>
      <c r="BU36" s="41" t="s">
        <v>139</v>
      </c>
      <c r="BV36" s="41" t="s">
        <v>139</v>
      </c>
      <c r="BW36" s="41" t="s">
        <v>139</v>
      </c>
      <c r="BX36" s="41" t="s">
        <v>139</v>
      </c>
      <c r="BY36" s="41" t="s">
        <v>139</v>
      </c>
      <c r="BZ36" s="58">
        <f t="shared" ref="BZ36:CE36" si="0">18030/6</f>
        <v>3005</v>
      </c>
      <c r="CA36" s="58">
        <f t="shared" si="0"/>
        <v>3005</v>
      </c>
      <c r="CB36" s="58">
        <f t="shared" si="0"/>
        <v>3005</v>
      </c>
      <c r="CC36" s="58">
        <f t="shared" si="0"/>
        <v>3005</v>
      </c>
      <c r="CD36" s="58">
        <f t="shared" si="0"/>
        <v>3005</v>
      </c>
      <c r="CE36" s="58">
        <f t="shared" si="0"/>
        <v>3005</v>
      </c>
      <c r="CF36" s="58">
        <f>SUM(BZ36:CE36)</f>
        <v>18030</v>
      </c>
    </row>
    <row r="37" spans="1:84" ht="91.5" customHeight="1" x14ac:dyDescent="0.25">
      <c r="A37" s="41"/>
      <c r="B37" s="231"/>
      <c r="C37" s="231"/>
      <c r="D37" s="233"/>
      <c r="E37" s="235"/>
      <c r="F37" s="64"/>
      <c r="G37" s="64"/>
      <c r="H37" s="64"/>
      <c r="I37" s="73"/>
      <c r="J37" s="45"/>
      <c r="K37" s="39"/>
      <c r="L37" s="45"/>
      <c r="M37" s="45"/>
      <c r="N37" s="66"/>
      <c r="O37" s="67"/>
      <c r="P37" s="55"/>
      <c r="Q37" s="55"/>
      <c r="R37" s="68"/>
      <c r="S37" s="41"/>
      <c r="T37" s="74"/>
      <c r="U37" s="75"/>
      <c r="V37" s="237"/>
      <c r="W37" s="237"/>
      <c r="X37" s="39"/>
      <c r="Y37" s="39"/>
      <c r="Z37" s="91" t="s">
        <v>218</v>
      </c>
      <c r="AA37" s="92" t="s">
        <v>252</v>
      </c>
      <c r="AB37" s="89" t="s">
        <v>253</v>
      </c>
      <c r="AC37" s="89" t="s">
        <v>254</v>
      </c>
      <c r="AD37" s="89" t="s">
        <v>255</v>
      </c>
      <c r="AE37" s="200"/>
      <c r="AF37" s="200"/>
      <c r="AG37" s="200"/>
      <c r="AH37" s="90" t="s">
        <v>336</v>
      </c>
      <c r="AI37" s="41" t="s">
        <v>7</v>
      </c>
      <c r="AJ37" s="41" t="s">
        <v>7</v>
      </c>
      <c r="AK37" s="41" t="s">
        <v>139</v>
      </c>
      <c r="AL37" s="41" t="s">
        <v>139</v>
      </c>
      <c r="AM37" s="41" t="s">
        <v>8</v>
      </c>
      <c r="AN37" s="41" t="s">
        <v>139</v>
      </c>
      <c r="AO37" s="41" t="s">
        <v>139</v>
      </c>
      <c r="AP37" s="41" t="s">
        <v>139</v>
      </c>
      <c r="AQ37" s="41" t="s">
        <v>139</v>
      </c>
      <c r="AR37" s="41" t="s">
        <v>139</v>
      </c>
      <c r="AS37" s="41" t="s">
        <v>7</v>
      </c>
      <c r="AT37" s="41" t="s">
        <v>139</v>
      </c>
      <c r="AU37" s="282" t="s">
        <v>140</v>
      </c>
      <c r="AV37" s="282" t="s">
        <v>141</v>
      </c>
      <c r="AW37" s="283" t="s">
        <v>142</v>
      </c>
      <c r="AX37" s="42"/>
      <c r="AY37" s="42"/>
      <c r="AZ37" s="43"/>
      <c r="BA37" s="44"/>
      <c r="BB37" s="42"/>
      <c r="BC37" s="39"/>
      <c r="BD37" s="45"/>
      <c r="BE37" s="41"/>
      <c r="BF37" s="48"/>
      <c r="BG37" s="48"/>
      <c r="BH37" s="57"/>
      <c r="BI37" s="57"/>
      <c r="BJ37" s="49"/>
      <c r="BK37" s="49"/>
      <c r="BL37" s="41"/>
      <c r="BM37" s="47"/>
      <c r="BN37" s="47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58"/>
      <c r="CA37" s="58"/>
      <c r="CB37" s="58"/>
      <c r="CC37" s="58"/>
      <c r="CD37" s="58"/>
      <c r="CE37" s="58"/>
      <c r="CF37" s="58"/>
    </row>
    <row r="38" spans="1:84" ht="174" customHeight="1" x14ac:dyDescent="0.25">
      <c r="A38" s="41"/>
      <c r="B38" s="54" t="s">
        <v>287</v>
      </c>
      <c r="C38" s="54" t="s">
        <v>288</v>
      </c>
      <c r="D38" s="76" t="s">
        <v>289</v>
      </c>
      <c r="E38" s="77" t="s">
        <v>290</v>
      </c>
      <c r="F38" s="64"/>
      <c r="G38" s="64"/>
      <c r="H38" s="64"/>
      <c r="I38" s="73"/>
      <c r="J38" s="45"/>
      <c r="K38" s="39"/>
      <c r="L38" s="45"/>
      <c r="M38" s="45"/>
      <c r="N38" s="66"/>
      <c r="O38" s="67"/>
      <c r="P38" s="55"/>
      <c r="Q38" s="55"/>
      <c r="R38" s="68"/>
      <c r="S38" s="41"/>
      <c r="T38" s="74"/>
      <c r="U38" s="75"/>
      <c r="V38" s="78" t="s">
        <v>315</v>
      </c>
      <c r="W38" s="78" t="s">
        <v>316</v>
      </c>
      <c r="X38" s="39"/>
      <c r="Y38" s="39"/>
      <c r="Z38" s="87" t="s">
        <v>155</v>
      </c>
      <c r="AA38" s="146" t="s">
        <v>256</v>
      </c>
      <c r="AB38" s="173" t="s">
        <v>257</v>
      </c>
      <c r="AC38" s="173" t="s">
        <v>258</v>
      </c>
      <c r="AD38" s="173" t="s">
        <v>259</v>
      </c>
      <c r="AE38" s="174">
        <v>50000</v>
      </c>
      <c r="AF38" s="147">
        <v>6325.76</v>
      </c>
      <c r="AG38" s="175">
        <f>+AE38-AF38-AF39</f>
        <v>38274.239999999998</v>
      </c>
      <c r="AH38" s="93"/>
      <c r="AI38" s="41" t="s">
        <v>7</v>
      </c>
      <c r="AJ38" s="41" t="s">
        <v>7</v>
      </c>
      <c r="AK38" s="41" t="s">
        <v>139</v>
      </c>
      <c r="AL38" s="41" t="s">
        <v>139</v>
      </c>
      <c r="AM38" s="41" t="s">
        <v>8</v>
      </c>
      <c r="AN38" s="41" t="s">
        <v>139</v>
      </c>
      <c r="AO38" s="41" t="s">
        <v>139</v>
      </c>
      <c r="AP38" s="41" t="s">
        <v>139</v>
      </c>
      <c r="AQ38" s="41" t="s">
        <v>139</v>
      </c>
      <c r="AR38" s="41" t="s">
        <v>139</v>
      </c>
      <c r="AS38" s="41" t="s">
        <v>7</v>
      </c>
      <c r="AT38" s="41" t="s">
        <v>139</v>
      </c>
      <c r="AU38" s="282" t="s">
        <v>140</v>
      </c>
      <c r="AV38" s="282" t="s">
        <v>141</v>
      </c>
      <c r="AW38" s="283" t="s">
        <v>142</v>
      </c>
      <c r="AX38" s="42"/>
      <c r="AY38" s="42"/>
      <c r="AZ38" s="43"/>
      <c r="BA38" s="44"/>
      <c r="BB38" s="42"/>
      <c r="BC38" s="39"/>
      <c r="BD38" s="45"/>
      <c r="BE38" s="41"/>
      <c r="BF38" s="48"/>
      <c r="BG38" s="48"/>
      <c r="BH38" s="57"/>
      <c r="BI38" s="57"/>
      <c r="BJ38" s="49"/>
      <c r="BK38" s="49"/>
      <c r="BL38" s="41"/>
      <c r="BM38" s="47"/>
      <c r="BN38" s="47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58"/>
      <c r="CA38" s="58"/>
      <c r="CB38" s="58"/>
      <c r="CC38" s="58"/>
      <c r="CD38" s="58"/>
      <c r="CE38" s="58"/>
      <c r="CF38" s="58"/>
    </row>
    <row r="39" spans="1:84" ht="48" customHeight="1" x14ac:dyDescent="0.25">
      <c r="A39" s="59"/>
      <c r="B39" s="59"/>
      <c r="C39" s="59"/>
      <c r="D39" s="59"/>
      <c r="E39" s="59"/>
      <c r="F39" s="59"/>
      <c r="G39" s="60">
        <f>SUM(G35,G31,G24,G23,G18,G14,G12,G11,G10)</f>
        <v>0</v>
      </c>
      <c r="H39" s="61"/>
      <c r="I39" s="61"/>
      <c r="J39" s="61"/>
      <c r="K39" s="61"/>
      <c r="L39" s="62"/>
      <c r="M39" s="62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3"/>
      <c r="Y39" s="63"/>
      <c r="Z39" s="63"/>
      <c r="AA39" s="63"/>
      <c r="AB39" s="173"/>
      <c r="AC39" s="173"/>
      <c r="AD39" s="173"/>
      <c r="AE39" s="174"/>
      <c r="AF39" s="147">
        <v>5400</v>
      </c>
      <c r="AG39" s="176"/>
      <c r="AH39" s="93"/>
      <c r="AI39" s="61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</row>
    <row r="40" spans="1:84" ht="15.75" x14ac:dyDescent="0.25">
      <c r="A40" s="59"/>
      <c r="B40" s="59"/>
      <c r="C40" s="59"/>
      <c r="D40" s="59"/>
      <c r="E40" s="59"/>
      <c r="F40" s="59"/>
      <c r="G40" s="85"/>
      <c r="H40" s="61"/>
      <c r="I40" s="61"/>
      <c r="J40" s="61"/>
      <c r="K40" s="61"/>
      <c r="L40" s="62"/>
      <c r="M40" s="62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3"/>
      <c r="Y40" s="63"/>
      <c r="Z40" s="63"/>
      <c r="AA40" s="63"/>
      <c r="AB40" s="63"/>
      <c r="AC40" s="63"/>
      <c r="AD40" s="63"/>
      <c r="AE40" s="83"/>
      <c r="AF40" s="83"/>
      <c r="AG40" s="83"/>
      <c r="AH40" s="61"/>
      <c r="AI40" s="61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</row>
    <row r="41" spans="1:84" ht="60.75" customHeight="1" x14ac:dyDescent="0.35">
      <c r="A41" s="59"/>
      <c r="B41" s="59"/>
      <c r="C41" s="59"/>
      <c r="D41" s="59"/>
      <c r="E41" s="59"/>
      <c r="F41" s="59"/>
      <c r="G41" s="61"/>
      <c r="H41" s="61"/>
      <c r="I41" s="61"/>
      <c r="J41" s="61"/>
      <c r="K41" s="61"/>
      <c r="L41" s="62"/>
      <c r="M41" s="62"/>
      <c r="N41" s="61"/>
      <c r="O41" s="61"/>
      <c r="P41" s="61"/>
      <c r="Q41" s="61"/>
      <c r="R41" s="61"/>
      <c r="S41" s="61"/>
      <c r="T41" s="61"/>
      <c r="U41" s="61"/>
      <c r="V41" s="61"/>
      <c r="W41" s="227" t="s">
        <v>317</v>
      </c>
      <c r="X41" s="228"/>
      <c r="Y41" s="79" t="e">
        <f>+AE9+AE10+AE11+AE12+AE13+AE14+AE23+AE24+AE26+AE31+AE35</f>
        <v>#VALUE!</v>
      </c>
      <c r="Z41" s="242" t="str">
        <f>'[1]MATRIZ INVERSION'!W39</f>
        <v>GASTO DE INVERSION</v>
      </c>
      <c r="AA41" s="242"/>
      <c r="AB41" s="86">
        <f>+AE9+AE10+AE11+AE13+AE23+AE24+AE27+AE35</f>
        <v>16871.68</v>
      </c>
      <c r="AC41" s="132">
        <f>+AF9+AF10+AF11+AF13+AF23+AF24+AF27+AF35</f>
        <v>16778.12</v>
      </c>
      <c r="AD41" s="134"/>
      <c r="AE41" s="128"/>
      <c r="AF41" s="128"/>
      <c r="AG41" s="128"/>
      <c r="AH41" s="61"/>
      <c r="AI41" s="61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</row>
    <row r="42" spans="1:84" ht="42" customHeight="1" x14ac:dyDescent="0.35">
      <c r="W42" s="243" t="s">
        <v>320</v>
      </c>
      <c r="X42" s="244"/>
      <c r="Y42" s="80">
        <f>+AE36</f>
        <v>18030</v>
      </c>
      <c r="Z42" s="178" t="str">
        <f>'[1]MATRIZ INVERSION'!W40</f>
        <v>GASTO PRESUPUESTO PARTICIPATIVO 2023</v>
      </c>
      <c r="AA42" s="178"/>
      <c r="AB42" s="94">
        <f>'[1]MATRIZ INVERSION'!Y40</f>
        <v>18030</v>
      </c>
      <c r="AC42" s="131">
        <f>+AF36</f>
        <v>18030</v>
      </c>
      <c r="AD42" s="135"/>
      <c r="AE42" s="81"/>
      <c r="AF42" s="81"/>
      <c r="AG42" s="81"/>
    </row>
    <row r="43" spans="1:84" ht="48" customHeight="1" x14ac:dyDescent="0.35">
      <c r="W43" s="227" t="s">
        <v>318</v>
      </c>
      <c r="X43" s="228"/>
      <c r="Y43" s="80">
        <f>+AE38</f>
        <v>50000</v>
      </c>
      <c r="Z43" s="177" t="s">
        <v>354</v>
      </c>
      <c r="AA43" s="178"/>
      <c r="AB43" s="94">
        <f>+AE38</f>
        <v>50000</v>
      </c>
      <c r="AC43" s="131">
        <f>+AF38+AF39</f>
        <v>11725.76</v>
      </c>
      <c r="AD43" s="133"/>
    </row>
  </sheetData>
  <mergeCells count="118">
    <mergeCell ref="AC3:AC4"/>
    <mergeCell ref="X2:X4"/>
    <mergeCell ref="BA3:BA4"/>
    <mergeCell ref="AZ3:AZ4"/>
    <mergeCell ref="AY3:AY4"/>
    <mergeCell ref="AX3:AX4"/>
    <mergeCell ref="AU3:AU4"/>
    <mergeCell ref="AT3:AT4"/>
    <mergeCell ref="AG3:AG4"/>
    <mergeCell ref="AF3:AF4"/>
    <mergeCell ref="AD3:AD4"/>
    <mergeCell ref="BL3:BL4"/>
    <mergeCell ref="BK3:BK4"/>
    <mergeCell ref="BJ3:BJ4"/>
    <mergeCell ref="BI3:BI4"/>
    <mergeCell ref="BH3:BH4"/>
    <mergeCell ref="BG3:BG4"/>
    <mergeCell ref="BF3:BF4"/>
    <mergeCell ref="BE3:BE4"/>
    <mergeCell ref="BD3:BD4"/>
    <mergeCell ref="W43:X43"/>
    <mergeCell ref="Z28:Z35"/>
    <mergeCell ref="AA32:AA35"/>
    <mergeCell ref="B36:B37"/>
    <mergeCell ref="C36:C37"/>
    <mergeCell ref="D36:D37"/>
    <mergeCell ref="E36:E37"/>
    <mergeCell ref="V36:V37"/>
    <mergeCell ref="W36:W37"/>
    <mergeCell ref="B5:B35"/>
    <mergeCell ref="C5:C35"/>
    <mergeCell ref="D5:D35"/>
    <mergeCell ref="E5:E35"/>
    <mergeCell ref="V5:V35"/>
    <mergeCell ref="Z8:Z13"/>
    <mergeCell ref="AA8:AA9"/>
    <mergeCell ref="Z14:Z26"/>
    <mergeCell ref="AA14:AA21"/>
    <mergeCell ref="AA22:AA23"/>
    <mergeCell ref="AA24:AA25"/>
    <mergeCell ref="Z41:AA41"/>
    <mergeCell ref="Z42:AA42"/>
    <mergeCell ref="W42:X42"/>
    <mergeCell ref="W41:X41"/>
    <mergeCell ref="AE36:AE37"/>
    <mergeCell ref="W5:W35"/>
    <mergeCell ref="Z5:Z7"/>
    <mergeCell ref="AF36:AF37"/>
    <mergeCell ref="AG36:AG37"/>
    <mergeCell ref="AI2:AL2"/>
    <mergeCell ref="AM2:AQ2"/>
    <mergeCell ref="AR2:AU2"/>
    <mergeCell ref="AV2:AY2"/>
    <mergeCell ref="Y2:AD2"/>
    <mergeCell ref="AS3:AS4"/>
    <mergeCell ref="AB3:AB4"/>
    <mergeCell ref="AH3:AH4"/>
    <mergeCell ref="AI3:AI4"/>
    <mergeCell ref="AJ3:AJ4"/>
    <mergeCell ref="AK3:AK4"/>
    <mergeCell ref="AL3:AL4"/>
    <mergeCell ref="AM3:AM4"/>
    <mergeCell ref="AE3:AE4"/>
    <mergeCell ref="Y3:Y4"/>
    <mergeCell ref="Z3:Z4"/>
    <mergeCell ref="AA3:AA4"/>
    <mergeCell ref="AN3:AP3"/>
    <mergeCell ref="AQ3:AQ4"/>
    <mergeCell ref="AR3:AR4"/>
    <mergeCell ref="AV3:AV4"/>
    <mergeCell ref="C3:C4"/>
    <mergeCell ref="D3:D4"/>
    <mergeCell ref="E3:E4"/>
    <mergeCell ref="F3:F4"/>
    <mergeCell ref="G3:G4"/>
    <mergeCell ref="BL2:BQ2"/>
    <mergeCell ref="BR2:CF2"/>
    <mergeCell ref="AZ2:BB2"/>
    <mergeCell ref="BD2:BK2"/>
    <mergeCell ref="BT4:BX4"/>
    <mergeCell ref="BY4:CE4"/>
    <mergeCell ref="BM3:BM4"/>
    <mergeCell ref="BN3:BN4"/>
    <mergeCell ref="BQ3:BQ4"/>
    <mergeCell ref="BR3:BR4"/>
    <mergeCell ref="BS3:BS4"/>
    <mergeCell ref="BB3:BB4"/>
    <mergeCell ref="BC3:BC4"/>
    <mergeCell ref="P3:P4"/>
    <mergeCell ref="Q3:Q4"/>
    <mergeCell ref="R3:R4"/>
    <mergeCell ref="AW3:AW4"/>
    <mergeCell ref="V3:V4"/>
    <mergeCell ref="W3:W4"/>
    <mergeCell ref="AB38:AB39"/>
    <mergeCell ref="AC38:AC39"/>
    <mergeCell ref="AD38:AD39"/>
    <mergeCell ref="AE38:AE39"/>
    <mergeCell ref="AG38:AG39"/>
    <mergeCell ref="Z43:AA43"/>
    <mergeCell ref="A2:C2"/>
    <mergeCell ref="D2:I2"/>
    <mergeCell ref="J2:M2"/>
    <mergeCell ref="T2:T4"/>
    <mergeCell ref="N2:S2"/>
    <mergeCell ref="V2:W2"/>
    <mergeCell ref="N3:N4"/>
    <mergeCell ref="O3:O4"/>
    <mergeCell ref="S3:S4"/>
    <mergeCell ref="U2:U4"/>
    <mergeCell ref="H3:H4"/>
    <mergeCell ref="I3:I4"/>
    <mergeCell ref="J3:J4"/>
    <mergeCell ref="K3:K4"/>
    <mergeCell ref="L3:L4"/>
    <mergeCell ref="M3:M4"/>
    <mergeCell ref="A3:A4"/>
    <mergeCell ref="B3:B4"/>
  </mergeCells>
  <dataValidations disablePrompts="1" count="1">
    <dataValidation type="list" allowBlank="1" showInputMessage="1" showErrorMessage="1" sqref="B36:C36 B5:C6 A5:A38 J5:M38">
      <formula1>#REF!</formula1>
    </dataValidation>
  </dataValidations>
  <pageMargins left="0.70866141732283472" right="0.70866141732283472" top="0.74803149606299213" bottom="0.74803149606299213" header="0.31496062992125984" footer="0.31496062992125984"/>
  <pageSetup paperSize="9" scale="5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>
      <selection activeCell="J7" sqref="J7"/>
    </sheetView>
  </sheetViews>
  <sheetFormatPr baseColWidth="10" defaultRowHeight="15" x14ac:dyDescent="0.25"/>
  <cols>
    <col min="2" max="2" width="35" customWidth="1"/>
    <col min="3" max="3" width="26.7109375" customWidth="1"/>
    <col min="6" max="6" width="14.28515625" customWidth="1"/>
    <col min="7" max="7" width="19.42578125" customWidth="1"/>
  </cols>
  <sheetData>
    <row r="1" spans="1:7" x14ac:dyDescent="0.25">
      <c r="A1" s="260" t="s">
        <v>29</v>
      </c>
      <c r="B1" s="260"/>
      <c r="C1" s="260"/>
      <c r="D1" s="260"/>
      <c r="E1" s="260"/>
      <c r="F1" s="260"/>
      <c r="G1" s="260"/>
    </row>
    <row r="2" spans="1:7" x14ac:dyDescent="0.25">
      <c r="A2" s="260" t="s">
        <v>30</v>
      </c>
      <c r="B2" s="260"/>
      <c r="C2" s="260"/>
      <c r="D2" s="260"/>
      <c r="E2" s="260"/>
      <c r="F2" s="260"/>
      <c r="G2" s="260"/>
    </row>
    <row r="3" spans="1:7" ht="18.75" thickBot="1" x14ac:dyDescent="0.3">
      <c r="A3" s="261" t="s">
        <v>31</v>
      </c>
      <c r="B3" s="262"/>
      <c r="C3" s="262"/>
      <c r="D3" s="262"/>
      <c r="E3" s="262"/>
      <c r="F3" s="262"/>
      <c r="G3" s="262"/>
    </row>
    <row r="4" spans="1:7" x14ac:dyDescent="0.25">
      <c r="A4" s="263" t="s">
        <v>32</v>
      </c>
      <c r="B4" s="263" t="s">
        <v>33</v>
      </c>
      <c r="C4" s="263" t="s">
        <v>34</v>
      </c>
      <c r="D4" s="265" t="s">
        <v>35</v>
      </c>
      <c r="E4" s="263" t="s">
        <v>36</v>
      </c>
      <c r="F4" s="263" t="s">
        <v>37</v>
      </c>
      <c r="G4" s="267" t="s">
        <v>38</v>
      </c>
    </row>
    <row r="5" spans="1:7" ht="45.75" customHeight="1" thickBot="1" x14ac:dyDescent="0.3">
      <c r="A5" s="264"/>
      <c r="B5" s="264"/>
      <c r="C5" s="264"/>
      <c r="D5" s="266"/>
      <c r="E5" s="264"/>
      <c r="F5" s="264"/>
      <c r="G5" s="268"/>
    </row>
    <row r="6" spans="1:7" x14ac:dyDescent="0.25">
      <c r="A6" s="3" t="s">
        <v>39</v>
      </c>
      <c r="B6" s="247" t="s">
        <v>40</v>
      </c>
      <c r="C6" s="247"/>
      <c r="D6" s="247"/>
      <c r="E6" s="247"/>
      <c r="F6" s="247"/>
      <c r="G6" s="247"/>
    </row>
    <row r="7" spans="1:7" ht="15.75" thickBot="1" x14ac:dyDescent="0.3">
      <c r="A7" s="4" t="s">
        <v>41</v>
      </c>
      <c r="B7" s="248" t="s">
        <v>42</v>
      </c>
      <c r="C7" s="248"/>
      <c r="D7" s="248"/>
      <c r="E7" s="248"/>
      <c r="F7" s="248"/>
      <c r="G7" s="248"/>
    </row>
    <row r="8" spans="1:7" ht="15.75" thickBot="1" x14ac:dyDescent="0.3">
      <c r="A8" s="5" t="s">
        <v>43</v>
      </c>
      <c r="B8" s="249" t="s">
        <v>44</v>
      </c>
      <c r="C8" s="250"/>
      <c r="D8" s="250"/>
      <c r="E8" s="250"/>
      <c r="F8" s="250"/>
      <c r="G8" s="250"/>
    </row>
    <row r="9" spans="1:7" x14ac:dyDescent="0.25">
      <c r="A9" s="6" t="s">
        <v>45</v>
      </c>
      <c r="B9" s="7" t="s">
        <v>46</v>
      </c>
      <c r="C9" s="251" t="s">
        <v>74</v>
      </c>
      <c r="D9" s="8">
        <v>5</v>
      </c>
      <c r="E9" s="9">
        <v>2368</v>
      </c>
      <c r="F9" s="10">
        <f>+E9*4+1736.53</f>
        <v>11208.53</v>
      </c>
      <c r="G9" s="254">
        <f>SUM(F9:F16)</f>
        <v>19448.200000000004</v>
      </c>
    </row>
    <row r="10" spans="1:7" x14ac:dyDescent="0.25">
      <c r="A10" s="11" t="s">
        <v>47</v>
      </c>
      <c r="B10" s="12" t="s">
        <v>48</v>
      </c>
      <c r="C10" s="252"/>
      <c r="D10" s="13">
        <v>1</v>
      </c>
      <c r="E10" s="14">
        <v>362.5</v>
      </c>
      <c r="F10" s="15">
        <f>+E10*D10</f>
        <v>362.5</v>
      </c>
      <c r="G10" s="255"/>
    </row>
    <row r="11" spans="1:7" x14ac:dyDescent="0.25">
      <c r="A11" s="16" t="s">
        <v>49</v>
      </c>
      <c r="B11" s="12" t="s">
        <v>50</v>
      </c>
      <c r="C11" s="252"/>
      <c r="D11" s="13">
        <v>1</v>
      </c>
      <c r="E11" s="14">
        <v>1118.22</v>
      </c>
      <c r="F11" s="15">
        <f>+E11*D11</f>
        <v>1118.22</v>
      </c>
      <c r="G11" s="255"/>
    </row>
    <row r="12" spans="1:7" x14ac:dyDescent="0.25">
      <c r="A12" s="16" t="s">
        <v>51</v>
      </c>
      <c r="B12" s="12" t="s">
        <v>52</v>
      </c>
      <c r="C12" s="252"/>
      <c r="D12" s="13">
        <v>1</v>
      </c>
      <c r="E12" s="14">
        <v>3236.13</v>
      </c>
      <c r="F12" s="15">
        <f>+E12*D12</f>
        <v>3236.13</v>
      </c>
      <c r="G12" s="255"/>
    </row>
    <row r="13" spans="1:7" x14ac:dyDescent="0.25">
      <c r="A13" s="11" t="s">
        <v>53</v>
      </c>
      <c r="B13" s="17" t="s">
        <v>54</v>
      </c>
      <c r="C13" s="252"/>
      <c r="D13" s="13">
        <v>5</v>
      </c>
      <c r="E13" s="14">
        <v>264.02999999999997</v>
      </c>
      <c r="F13" s="18">
        <f>+E13*4+193.62</f>
        <v>1249.7399999999998</v>
      </c>
      <c r="G13" s="255"/>
    </row>
    <row r="14" spans="1:7" x14ac:dyDescent="0.25">
      <c r="A14" s="19" t="s">
        <v>55</v>
      </c>
      <c r="B14" s="20" t="s">
        <v>56</v>
      </c>
      <c r="C14" s="252"/>
      <c r="D14" s="13">
        <v>5</v>
      </c>
      <c r="E14" s="14">
        <v>197.25</v>
      </c>
      <c r="F14" s="15">
        <f>+E14*4+144.65</f>
        <v>933.65</v>
      </c>
      <c r="G14" s="255"/>
    </row>
    <row r="15" spans="1:7" x14ac:dyDescent="0.25">
      <c r="A15" s="11" t="s">
        <v>57</v>
      </c>
      <c r="B15" s="17" t="s">
        <v>58</v>
      </c>
      <c r="C15" s="252"/>
      <c r="D15" s="13">
        <v>5</v>
      </c>
      <c r="E15" s="14">
        <v>11.84</v>
      </c>
      <c r="F15" s="15">
        <f>+E15*4+8.68</f>
        <v>56.04</v>
      </c>
      <c r="G15" s="255"/>
    </row>
    <row r="16" spans="1:7" ht="15.75" thickBot="1" x14ac:dyDescent="0.3">
      <c r="A16" s="21"/>
      <c r="B16" s="22" t="s">
        <v>60</v>
      </c>
      <c r="C16" s="253"/>
      <c r="D16" s="23">
        <v>5</v>
      </c>
      <c r="E16" s="24">
        <v>271.14</v>
      </c>
      <c r="F16" s="25">
        <f>+E16*4+198.83</f>
        <v>1283.3899999999999</v>
      </c>
      <c r="G16" s="256"/>
    </row>
    <row r="17" spans="1:7" x14ac:dyDescent="0.25">
      <c r="A17" s="6" t="s">
        <v>45</v>
      </c>
      <c r="B17" s="7" t="s">
        <v>46</v>
      </c>
      <c r="C17" s="252" t="s">
        <v>73</v>
      </c>
      <c r="D17" s="26">
        <v>7</v>
      </c>
      <c r="E17" s="27">
        <v>2368</v>
      </c>
      <c r="F17" s="27">
        <f>+E17*D17</f>
        <v>16576</v>
      </c>
      <c r="G17" s="257">
        <f>+F23+F22+F21+F20+F19+F18+F17+F24</f>
        <v>21664.469999999998</v>
      </c>
    </row>
    <row r="18" spans="1:7" x14ac:dyDescent="0.25">
      <c r="A18" s="11" t="s">
        <v>47</v>
      </c>
      <c r="B18" s="12" t="s">
        <v>48</v>
      </c>
      <c r="C18" s="252"/>
      <c r="D18" s="13">
        <v>1</v>
      </c>
      <c r="E18" s="14">
        <v>1184.4000000000001</v>
      </c>
      <c r="F18" s="15">
        <f>+E18*D18</f>
        <v>1184.4000000000001</v>
      </c>
      <c r="G18" s="258"/>
    </row>
    <row r="19" spans="1:7" x14ac:dyDescent="0.25">
      <c r="A19" s="16" t="s">
        <v>49</v>
      </c>
      <c r="B19" s="12" t="s">
        <v>50</v>
      </c>
      <c r="C19" s="252"/>
      <c r="D19" s="13">
        <v>1</v>
      </c>
      <c r="E19" s="14">
        <v>75</v>
      </c>
      <c r="F19" s="15">
        <f>+E19*D19</f>
        <v>75</v>
      </c>
      <c r="G19" s="258"/>
    </row>
    <row r="20" spans="1:7" x14ac:dyDescent="0.25">
      <c r="A20" s="16" t="s">
        <v>51</v>
      </c>
      <c r="B20" s="12" t="s">
        <v>52</v>
      </c>
      <c r="C20" s="252"/>
      <c r="D20" s="13">
        <v>1</v>
      </c>
      <c r="E20" s="14">
        <v>0</v>
      </c>
      <c r="F20" s="15">
        <f>+E20*D20</f>
        <v>0</v>
      </c>
      <c r="G20" s="258"/>
    </row>
    <row r="21" spans="1:7" x14ac:dyDescent="0.25">
      <c r="A21" s="11" t="s">
        <v>53</v>
      </c>
      <c r="B21" s="17" t="s">
        <v>54</v>
      </c>
      <c r="C21" s="252"/>
      <c r="D21" s="13">
        <v>7</v>
      </c>
      <c r="E21" s="14">
        <v>264.02999999999997</v>
      </c>
      <c r="F21" s="18">
        <f>+E21*D21</f>
        <v>1848.2099999999998</v>
      </c>
      <c r="G21" s="258"/>
    </row>
    <row r="22" spans="1:7" x14ac:dyDescent="0.25">
      <c r="A22" s="19" t="s">
        <v>55</v>
      </c>
      <c r="B22" s="20" t="s">
        <v>56</v>
      </c>
      <c r="C22" s="252"/>
      <c r="D22" s="13">
        <v>1</v>
      </c>
      <c r="E22" s="14">
        <v>0</v>
      </c>
      <c r="F22" s="15">
        <f>+E22+E22</f>
        <v>0</v>
      </c>
      <c r="G22" s="258"/>
    </row>
    <row r="23" spans="1:7" x14ac:dyDescent="0.25">
      <c r="A23" s="11" t="s">
        <v>57</v>
      </c>
      <c r="B23" s="17" t="s">
        <v>58</v>
      </c>
      <c r="C23" s="252"/>
      <c r="D23" s="13">
        <v>7</v>
      </c>
      <c r="E23" s="14">
        <v>11.84</v>
      </c>
      <c r="F23" s="15">
        <f>+E23*D23</f>
        <v>82.88</v>
      </c>
      <c r="G23" s="258"/>
    </row>
    <row r="24" spans="1:7" ht="15.75" thickBot="1" x14ac:dyDescent="0.3">
      <c r="A24" s="21" t="s">
        <v>59</v>
      </c>
      <c r="B24" s="22" t="s">
        <v>60</v>
      </c>
      <c r="C24" s="253"/>
      <c r="D24" s="23">
        <v>7</v>
      </c>
      <c r="E24" s="24">
        <v>271.14</v>
      </c>
      <c r="F24" s="25">
        <f>+E24*D24</f>
        <v>1897.98</v>
      </c>
      <c r="G24" s="259"/>
    </row>
    <row r="25" spans="1:7" x14ac:dyDescent="0.25">
      <c r="A25" s="6" t="s">
        <v>61</v>
      </c>
      <c r="B25" s="7" t="s">
        <v>62</v>
      </c>
      <c r="C25" s="252" t="s">
        <v>63</v>
      </c>
      <c r="D25" s="26">
        <v>12</v>
      </c>
      <c r="E25" s="27">
        <v>1212</v>
      </c>
      <c r="F25" s="27">
        <f>+E25*D25</f>
        <v>14544</v>
      </c>
      <c r="G25" s="257">
        <f>+F25+F26+F28+F27+F29+F30+F31+F32</f>
        <v>20777.179200000002</v>
      </c>
    </row>
    <row r="26" spans="1:7" x14ac:dyDescent="0.25">
      <c r="A26" s="11" t="s">
        <v>47</v>
      </c>
      <c r="B26" s="12" t="s">
        <v>48</v>
      </c>
      <c r="C26" s="252"/>
      <c r="D26" s="13">
        <v>1</v>
      </c>
      <c r="E26" s="14">
        <v>1212</v>
      </c>
      <c r="F26" s="27">
        <f t="shared" ref="F26:F32" si="0">+E26*D26</f>
        <v>1212</v>
      </c>
      <c r="G26" s="258"/>
    </row>
    <row r="27" spans="1:7" x14ac:dyDescent="0.25">
      <c r="A27" s="16" t="s">
        <v>49</v>
      </c>
      <c r="B27" s="12" t="s">
        <v>50</v>
      </c>
      <c r="C27" s="252"/>
      <c r="D27" s="13">
        <v>1</v>
      </c>
      <c r="E27" s="14">
        <v>450</v>
      </c>
      <c r="F27" s="27">
        <f t="shared" si="0"/>
        <v>450</v>
      </c>
      <c r="G27" s="258"/>
    </row>
    <row r="28" spans="1:7" x14ac:dyDescent="0.25">
      <c r="A28" s="16" t="s">
        <v>51</v>
      </c>
      <c r="B28" s="12" t="s">
        <v>52</v>
      </c>
      <c r="C28" s="252"/>
      <c r="D28" s="13">
        <v>1</v>
      </c>
      <c r="E28" s="14">
        <v>0</v>
      </c>
      <c r="F28" s="27">
        <f t="shared" si="0"/>
        <v>0</v>
      </c>
      <c r="G28" s="258"/>
    </row>
    <row r="29" spans="1:7" x14ac:dyDescent="0.25">
      <c r="A29" s="11" t="s">
        <v>53</v>
      </c>
      <c r="B29" s="17" t="s">
        <v>54</v>
      </c>
      <c r="C29" s="252"/>
      <c r="D29" s="13">
        <v>12</v>
      </c>
      <c r="E29" s="14">
        <f>+E25*11.15/100</f>
        <v>135.13800000000001</v>
      </c>
      <c r="F29" s="27">
        <f t="shared" si="0"/>
        <v>1621.6559999999999</v>
      </c>
      <c r="G29" s="258"/>
    </row>
    <row r="30" spans="1:7" x14ac:dyDescent="0.25">
      <c r="A30" s="19" t="s">
        <v>55</v>
      </c>
      <c r="B30" s="20" t="s">
        <v>56</v>
      </c>
      <c r="C30" s="252"/>
      <c r="D30" s="13">
        <v>12</v>
      </c>
      <c r="E30" s="14">
        <f>+E25*8.33/100</f>
        <v>100.95960000000001</v>
      </c>
      <c r="F30" s="27">
        <f t="shared" si="0"/>
        <v>1211.5152</v>
      </c>
      <c r="G30" s="258"/>
    </row>
    <row r="31" spans="1:7" x14ac:dyDescent="0.25">
      <c r="A31" s="11" t="s">
        <v>57</v>
      </c>
      <c r="B31" s="17" t="s">
        <v>58</v>
      </c>
      <c r="C31" s="252"/>
      <c r="D31" s="13">
        <v>12</v>
      </c>
      <c r="E31" s="14">
        <f>+E25*0.5/100</f>
        <v>6.06</v>
      </c>
      <c r="F31" s="27">
        <f t="shared" si="0"/>
        <v>72.72</v>
      </c>
      <c r="G31" s="258"/>
    </row>
    <row r="32" spans="1:7" ht="15.75" thickBot="1" x14ac:dyDescent="0.3">
      <c r="A32" s="21" t="s">
        <v>59</v>
      </c>
      <c r="B32" s="22" t="s">
        <v>60</v>
      </c>
      <c r="C32" s="253"/>
      <c r="D32" s="23">
        <v>12</v>
      </c>
      <c r="E32" s="24">
        <f>+E25*11.45/100</f>
        <v>138.774</v>
      </c>
      <c r="F32" s="25">
        <f t="shared" si="0"/>
        <v>1665.288</v>
      </c>
      <c r="G32" s="259"/>
    </row>
    <row r="33" spans="1:7" x14ac:dyDescent="0.25">
      <c r="A33" s="6" t="s">
        <v>64</v>
      </c>
      <c r="B33" s="7" t="s">
        <v>65</v>
      </c>
      <c r="C33" s="252" t="s">
        <v>66</v>
      </c>
      <c r="D33" s="26">
        <v>12</v>
      </c>
      <c r="E33" s="27">
        <v>986</v>
      </c>
      <c r="F33" s="27">
        <f>+E33*D33</f>
        <v>11832</v>
      </c>
      <c r="G33" s="257">
        <f>+F33+F34+F35+F36+F37+F38+F39+F40</f>
        <v>16986.797599999998</v>
      </c>
    </row>
    <row r="34" spans="1:7" x14ac:dyDescent="0.25">
      <c r="A34" s="11" t="s">
        <v>47</v>
      </c>
      <c r="B34" s="12" t="s">
        <v>48</v>
      </c>
      <c r="C34" s="252"/>
      <c r="D34" s="13">
        <v>1</v>
      </c>
      <c r="E34" s="14">
        <f>+E33</f>
        <v>986</v>
      </c>
      <c r="F34" s="27">
        <f t="shared" ref="F34:F40" si="1">+E34*D34</f>
        <v>986</v>
      </c>
      <c r="G34" s="258"/>
    </row>
    <row r="35" spans="1:7" x14ac:dyDescent="0.25">
      <c r="A35" s="16" t="s">
        <v>49</v>
      </c>
      <c r="B35" s="12" t="s">
        <v>50</v>
      </c>
      <c r="C35" s="252"/>
      <c r="D35" s="13">
        <v>1</v>
      </c>
      <c r="E35" s="14">
        <v>450</v>
      </c>
      <c r="F35" s="27">
        <f t="shared" si="1"/>
        <v>450</v>
      </c>
      <c r="G35" s="258"/>
    </row>
    <row r="36" spans="1:7" x14ac:dyDescent="0.25">
      <c r="A36" s="16" t="s">
        <v>51</v>
      </c>
      <c r="B36" s="12" t="s">
        <v>52</v>
      </c>
      <c r="C36" s="252"/>
      <c r="D36" s="13">
        <v>1</v>
      </c>
      <c r="E36" s="14">
        <v>0</v>
      </c>
      <c r="F36" s="27">
        <f t="shared" si="1"/>
        <v>0</v>
      </c>
      <c r="G36" s="258"/>
    </row>
    <row r="37" spans="1:7" x14ac:dyDescent="0.25">
      <c r="A37" s="11" t="s">
        <v>53</v>
      </c>
      <c r="B37" s="17" t="s">
        <v>54</v>
      </c>
      <c r="C37" s="252"/>
      <c r="D37" s="13">
        <v>12</v>
      </c>
      <c r="E37" s="14">
        <f>+E33*11.15/100</f>
        <v>109.93899999999999</v>
      </c>
      <c r="F37" s="27">
        <f t="shared" si="1"/>
        <v>1319.268</v>
      </c>
      <c r="G37" s="258"/>
    </row>
    <row r="38" spans="1:7" x14ac:dyDescent="0.25">
      <c r="A38" s="19" t="s">
        <v>55</v>
      </c>
      <c r="B38" s="20" t="s">
        <v>56</v>
      </c>
      <c r="C38" s="252"/>
      <c r="D38" s="13">
        <v>12</v>
      </c>
      <c r="E38" s="14">
        <f>+E33*8.33/100</f>
        <v>82.133799999999994</v>
      </c>
      <c r="F38" s="27">
        <f t="shared" si="1"/>
        <v>985.60559999999987</v>
      </c>
      <c r="G38" s="258"/>
    </row>
    <row r="39" spans="1:7" x14ac:dyDescent="0.25">
      <c r="A39" s="11" t="s">
        <v>57</v>
      </c>
      <c r="B39" s="17" t="s">
        <v>58</v>
      </c>
      <c r="C39" s="252"/>
      <c r="D39" s="13">
        <v>12</v>
      </c>
      <c r="E39" s="14">
        <f>+E33*0.5/100</f>
        <v>4.93</v>
      </c>
      <c r="F39" s="27">
        <f t="shared" si="1"/>
        <v>59.16</v>
      </c>
      <c r="G39" s="258"/>
    </row>
    <row r="40" spans="1:7" ht="15.75" thickBot="1" x14ac:dyDescent="0.3">
      <c r="A40" s="21" t="s">
        <v>59</v>
      </c>
      <c r="B40" s="22" t="s">
        <v>60</v>
      </c>
      <c r="C40" s="253"/>
      <c r="D40" s="23">
        <v>12</v>
      </c>
      <c r="E40" s="24">
        <f>+E33*11.45/100</f>
        <v>112.89699999999999</v>
      </c>
      <c r="F40" s="25">
        <f t="shared" si="1"/>
        <v>1354.7639999999999</v>
      </c>
      <c r="G40" s="259"/>
    </row>
    <row r="41" spans="1:7" x14ac:dyDescent="0.25">
      <c r="A41" s="6" t="s">
        <v>67</v>
      </c>
      <c r="B41" s="7" t="s">
        <v>68</v>
      </c>
      <c r="C41" s="252" t="s">
        <v>321</v>
      </c>
      <c r="D41" s="26">
        <v>12</v>
      </c>
      <c r="E41" s="27">
        <v>817</v>
      </c>
      <c r="F41" s="27">
        <f>+E41*D41</f>
        <v>9804</v>
      </c>
      <c r="G41" s="257">
        <f>+F41+F42+F43+F44+F45+F46+F47+F48</f>
        <v>14152.397199999999</v>
      </c>
    </row>
    <row r="42" spans="1:7" x14ac:dyDescent="0.25">
      <c r="A42" s="11" t="s">
        <v>47</v>
      </c>
      <c r="B42" s="12" t="s">
        <v>48</v>
      </c>
      <c r="C42" s="252"/>
      <c r="D42" s="13">
        <v>1</v>
      </c>
      <c r="E42" s="14">
        <f>+E41</f>
        <v>817</v>
      </c>
      <c r="F42" s="27">
        <f t="shared" ref="F42:F48" si="2">+E42*D42</f>
        <v>817</v>
      </c>
      <c r="G42" s="258"/>
    </row>
    <row r="43" spans="1:7" x14ac:dyDescent="0.25">
      <c r="A43" s="16" t="s">
        <v>49</v>
      </c>
      <c r="B43" s="12" t="s">
        <v>50</v>
      </c>
      <c r="C43" s="252"/>
      <c r="D43" s="13">
        <v>1</v>
      </c>
      <c r="E43" s="14">
        <v>450</v>
      </c>
      <c r="F43" s="27">
        <f t="shared" si="2"/>
        <v>450</v>
      </c>
      <c r="G43" s="258"/>
    </row>
    <row r="44" spans="1:7" x14ac:dyDescent="0.25">
      <c r="A44" s="16" t="s">
        <v>51</v>
      </c>
      <c r="B44" s="12" t="s">
        <v>52</v>
      </c>
      <c r="C44" s="252"/>
      <c r="D44" s="13">
        <v>1</v>
      </c>
      <c r="E44" s="14">
        <v>0</v>
      </c>
      <c r="F44" s="27">
        <f t="shared" si="2"/>
        <v>0</v>
      </c>
      <c r="G44" s="258"/>
    </row>
    <row r="45" spans="1:7" x14ac:dyDescent="0.25">
      <c r="A45" s="11" t="s">
        <v>53</v>
      </c>
      <c r="B45" s="17" t="s">
        <v>54</v>
      </c>
      <c r="C45" s="252"/>
      <c r="D45" s="13">
        <v>12</v>
      </c>
      <c r="E45" s="14">
        <f>+E41*11.15/100</f>
        <v>91.095500000000015</v>
      </c>
      <c r="F45" s="27">
        <f t="shared" si="2"/>
        <v>1093.1460000000002</v>
      </c>
      <c r="G45" s="258"/>
    </row>
    <row r="46" spans="1:7" x14ac:dyDescent="0.25">
      <c r="A46" s="19" t="s">
        <v>55</v>
      </c>
      <c r="B46" s="20" t="s">
        <v>56</v>
      </c>
      <c r="C46" s="252"/>
      <c r="D46" s="13">
        <v>12</v>
      </c>
      <c r="E46" s="14">
        <f>+E41*8.33/100</f>
        <v>68.056100000000001</v>
      </c>
      <c r="F46" s="27">
        <f t="shared" si="2"/>
        <v>816.67319999999995</v>
      </c>
      <c r="G46" s="258"/>
    </row>
    <row r="47" spans="1:7" x14ac:dyDescent="0.25">
      <c r="A47" s="11" t="s">
        <v>57</v>
      </c>
      <c r="B47" s="17" t="s">
        <v>58</v>
      </c>
      <c r="C47" s="252"/>
      <c r="D47" s="13">
        <v>12</v>
      </c>
      <c r="E47" s="14">
        <f>+E41*0.5/100</f>
        <v>4.085</v>
      </c>
      <c r="F47" s="27">
        <f t="shared" si="2"/>
        <v>49.019999999999996</v>
      </c>
      <c r="G47" s="258"/>
    </row>
    <row r="48" spans="1:7" ht="15.75" thickBot="1" x14ac:dyDescent="0.3">
      <c r="A48" s="21" t="s">
        <v>59</v>
      </c>
      <c r="B48" s="22" t="s">
        <v>60</v>
      </c>
      <c r="C48" s="253"/>
      <c r="D48" s="23">
        <v>12</v>
      </c>
      <c r="E48" s="24">
        <f>+E41*11.45/100</f>
        <v>93.546499999999995</v>
      </c>
      <c r="F48" s="25">
        <f t="shared" si="2"/>
        <v>1122.558</v>
      </c>
      <c r="G48" s="259"/>
    </row>
    <row r="49" spans="1:7" x14ac:dyDescent="0.25">
      <c r="A49" s="6" t="s">
        <v>70</v>
      </c>
      <c r="B49" s="7" t="s">
        <v>68</v>
      </c>
      <c r="C49" s="252" t="s">
        <v>69</v>
      </c>
      <c r="D49" s="26">
        <v>12</v>
      </c>
      <c r="E49" s="27">
        <v>817</v>
      </c>
      <c r="F49" s="27">
        <f>+E49*D49</f>
        <v>9804</v>
      </c>
      <c r="G49" s="257">
        <f>+F49+F50+F51+F52+F53+F54+F55+F56</f>
        <v>14152.397199999999</v>
      </c>
    </row>
    <row r="50" spans="1:7" x14ac:dyDescent="0.25">
      <c r="A50" s="11" t="s">
        <v>47</v>
      </c>
      <c r="B50" s="12" t="s">
        <v>48</v>
      </c>
      <c r="C50" s="252"/>
      <c r="D50" s="13">
        <v>1</v>
      </c>
      <c r="E50" s="14">
        <f>+E49</f>
        <v>817</v>
      </c>
      <c r="F50" s="27">
        <f t="shared" ref="F50:F56" si="3">+E50*D50</f>
        <v>817</v>
      </c>
      <c r="G50" s="258"/>
    </row>
    <row r="51" spans="1:7" x14ac:dyDescent="0.25">
      <c r="A51" s="16" t="s">
        <v>49</v>
      </c>
      <c r="B51" s="12" t="s">
        <v>50</v>
      </c>
      <c r="C51" s="252"/>
      <c r="D51" s="13">
        <v>1</v>
      </c>
      <c r="E51" s="14">
        <v>450</v>
      </c>
      <c r="F51" s="27">
        <f t="shared" si="3"/>
        <v>450</v>
      </c>
      <c r="G51" s="258"/>
    </row>
    <row r="52" spans="1:7" x14ac:dyDescent="0.25">
      <c r="A52" s="16" t="s">
        <v>51</v>
      </c>
      <c r="B52" s="12" t="s">
        <v>52</v>
      </c>
      <c r="C52" s="252"/>
      <c r="D52" s="13">
        <v>1</v>
      </c>
      <c r="E52" s="14">
        <v>0</v>
      </c>
      <c r="F52" s="27">
        <f t="shared" si="3"/>
        <v>0</v>
      </c>
      <c r="G52" s="258"/>
    </row>
    <row r="53" spans="1:7" x14ac:dyDescent="0.25">
      <c r="A53" s="11" t="s">
        <v>53</v>
      </c>
      <c r="B53" s="17" t="s">
        <v>54</v>
      </c>
      <c r="C53" s="252"/>
      <c r="D53" s="13">
        <v>12</v>
      </c>
      <c r="E53" s="14">
        <f>+E49*11.15/100</f>
        <v>91.095500000000015</v>
      </c>
      <c r="F53" s="27">
        <f t="shared" si="3"/>
        <v>1093.1460000000002</v>
      </c>
      <c r="G53" s="258"/>
    </row>
    <row r="54" spans="1:7" x14ac:dyDescent="0.25">
      <c r="A54" s="19" t="s">
        <v>55</v>
      </c>
      <c r="B54" s="20" t="s">
        <v>56</v>
      </c>
      <c r="C54" s="252"/>
      <c r="D54" s="13">
        <v>12</v>
      </c>
      <c r="E54" s="14">
        <f>+E49*8.33/100</f>
        <v>68.056100000000001</v>
      </c>
      <c r="F54" s="27">
        <f t="shared" si="3"/>
        <v>816.67319999999995</v>
      </c>
      <c r="G54" s="258"/>
    </row>
    <row r="55" spans="1:7" x14ac:dyDescent="0.25">
      <c r="A55" s="11" t="s">
        <v>57</v>
      </c>
      <c r="B55" s="17" t="s">
        <v>58</v>
      </c>
      <c r="C55" s="252"/>
      <c r="D55" s="13">
        <v>12</v>
      </c>
      <c r="E55" s="14">
        <f>+E49*0.5/100</f>
        <v>4.085</v>
      </c>
      <c r="F55" s="27">
        <f t="shared" si="3"/>
        <v>49.019999999999996</v>
      </c>
      <c r="G55" s="258"/>
    </row>
    <row r="56" spans="1:7" ht="15.75" thickBot="1" x14ac:dyDescent="0.3">
      <c r="A56" s="21" t="s">
        <v>59</v>
      </c>
      <c r="B56" s="22" t="s">
        <v>60</v>
      </c>
      <c r="C56" s="253"/>
      <c r="D56" s="23">
        <v>12</v>
      </c>
      <c r="E56" s="24">
        <f>+E49*11.45/100</f>
        <v>93.546499999999995</v>
      </c>
      <c r="F56" s="25">
        <f t="shared" si="3"/>
        <v>1122.558</v>
      </c>
      <c r="G56" s="259"/>
    </row>
    <row r="57" spans="1:7" x14ac:dyDescent="0.25">
      <c r="A57" s="6" t="s">
        <v>71</v>
      </c>
      <c r="B57" s="7" t="s">
        <v>62</v>
      </c>
      <c r="C57" s="252" t="s">
        <v>72</v>
      </c>
      <c r="D57" s="26">
        <v>1</v>
      </c>
      <c r="E57" s="27">
        <v>0</v>
      </c>
      <c r="F57" s="27">
        <f>+E57*D57</f>
        <v>0</v>
      </c>
      <c r="G57" s="257">
        <f>SUM(F57:F64)</f>
        <v>0</v>
      </c>
    </row>
    <row r="58" spans="1:7" x14ac:dyDescent="0.25">
      <c r="A58" s="11" t="s">
        <v>47</v>
      </c>
      <c r="B58" s="12" t="s">
        <v>48</v>
      </c>
      <c r="C58" s="252"/>
      <c r="D58" s="13">
        <v>1</v>
      </c>
      <c r="E58" s="14">
        <f>+E57</f>
        <v>0</v>
      </c>
      <c r="F58" s="27">
        <f t="shared" ref="F58:F64" si="4">+E58*D58</f>
        <v>0</v>
      </c>
      <c r="G58" s="258"/>
    </row>
    <row r="59" spans="1:7" x14ac:dyDescent="0.25">
      <c r="A59" s="16" t="s">
        <v>49</v>
      </c>
      <c r="B59" s="12" t="s">
        <v>50</v>
      </c>
      <c r="C59" s="252"/>
      <c r="D59" s="13">
        <v>1</v>
      </c>
      <c r="E59" s="14">
        <v>0</v>
      </c>
      <c r="F59" s="27">
        <f t="shared" si="4"/>
        <v>0</v>
      </c>
      <c r="G59" s="258"/>
    </row>
    <row r="60" spans="1:7" x14ac:dyDescent="0.25">
      <c r="A60" s="16" t="s">
        <v>51</v>
      </c>
      <c r="B60" s="12" t="s">
        <v>52</v>
      </c>
      <c r="C60" s="252"/>
      <c r="D60" s="13">
        <v>1</v>
      </c>
      <c r="E60" s="14">
        <v>0</v>
      </c>
      <c r="F60" s="27">
        <f t="shared" si="4"/>
        <v>0</v>
      </c>
      <c r="G60" s="258"/>
    </row>
    <row r="61" spans="1:7" x14ac:dyDescent="0.25">
      <c r="A61" s="11" t="s">
        <v>53</v>
      </c>
      <c r="B61" s="17" t="s">
        <v>54</v>
      </c>
      <c r="C61" s="252"/>
      <c r="D61" s="13">
        <v>1</v>
      </c>
      <c r="E61" s="14">
        <f>+E57*11.15/100</f>
        <v>0</v>
      </c>
      <c r="F61" s="27">
        <f t="shared" si="4"/>
        <v>0</v>
      </c>
      <c r="G61" s="258"/>
    </row>
    <row r="62" spans="1:7" x14ac:dyDescent="0.25">
      <c r="A62" s="19" t="s">
        <v>55</v>
      </c>
      <c r="B62" s="20" t="s">
        <v>56</v>
      </c>
      <c r="C62" s="252"/>
      <c r="D62" s="13">
        <v>1</v>
      </c>
      <c r="E62" s="14">
        <f>+E57*8.33/100</f>
        <v>0</v>
      </c>
      <c r="F62" s="27">
        <f t="shared" si="4"/>
        <v>0</v>
      </c>
      <c r="G62" s="258"/>
    </row>
    <row r="63" spans="1:7" x14ac:dyDescent="0.25">
      <c r="A63" s="11" t="s">
        <v>57</v>
      </c>
      <c r="B63" s="17" t="s">
        <v>58</v>
      </c>
      <c r="C63" s="252"/>
      <c r="D63" s="13">
        <v>1</v>
      </c>
      <c r="E63" s="14">
        <f>+E57*0.5/100</f>
        <v>0</v>
      </c>
      <c r="F63" s="27">
        <f t="shared" si="4"/>
        <v>0</v>
      </c>
      <c r="G63" s="258"/>
    </row>
    <row r="64" spans="1:7" ht="15.75" thickBot="1" x14ac:dyDescent="0.3">
      <c r="A64" s="21" t="s">
        <v>59</v>
      </c>
      <c r="B64" s="22" t="s">
        <v>60</v>
      </c>
      <c r="C64" s="253"/>
      <c r="D64" s="23">
        <v>1</v>
      </c>
      <c r="E64" s="24">
        <f>+E57*11.45/100</f>
        <v>0</v>
      </c>
      <c r="F64" s="25">
        <f t="shared" si="4"/>
        <v>0</v>
      </c>
      <c r="G64" s="259"/>
    </row>
    <row r="66" spans="5:7" ht="24.75" customHeight="1" x14ac:dyDescent="0.25">
      <c r="E66" s="245" t="s">
        <v>365</v>
      </c>
      <c r="F66" s="245"/>
      <c r="G66" s="29">
        <f>+G57+G49+G41+G33+G25+G17+G9</f>
        <v>107181.4412</v>
      </c>
    </row>
    <row r="67" spans="5:7" ht="31.5" customHeight="1" x14ac:dyDescent="0.25">
      <c r="E67" s="246" t="s">
        <v>364</v>
      </c>
      <c r="F67" s="246"/>
      <c r="G67" s="95">
        <f>+G57+G49+G41+G33+G25+G17+G9</f>
        <v>107181.4412</v>
      </c>
    </row>
    <row r="68" spans="5:7" x14ac:dyDescent="0.25">
      <c r="G68" s="84"/>
    </row>
  </sheetData>
  <mergeCells count="29">
    <mergeCell ref="G33:G40"/>
    <mergeCell ref="C41:C48"/>
    <mergeCell ref="G41:G48"/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  <mergeCell ref="E66:F66"/>
    <mergeCell ref="E67:F67"/>
    <mergeCell ref="B6:G6"/>
    <mergeCell ref="B7:G7"/>
    <mergeCell ref="B8:G8"/>
    <mergeCell ref="C9:C16"/>
    <mergeCell ref="G9:G16"/>
    <mergeCell ref="C17:C24"/>
    <mergeCell ref="G17:G24"/>
    <mergeCell ref="C49:C56"/>
    <mergeCell ref="G49:G56"/>
    <mergeCell ref="C57:C64"/>
    <mergeCell ref="G57:G64"/>
    <mergeCell ref="C25:C32"/>
    <mergeCell ref="G25:G32"/>
    <mergeCell ref="C33:C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DETALLE PRESUPUESTARIO</vt:lpstr>
      <vt:lpstr>POA CORRIENTE</vt:lpstr>
      <vt:lpstr>MATRIZ POA TECNICO</vt:lpstr>
      <vt:lpstr>TALENTO HUMANO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Cifuentes</dc:creator>
  <cp:lastModifiedBy>Personal</cp:lastModifiedBy>
  <cp:lastPrinted>2023-09-28T13:02:50Z</cp:lastPrinted>
  <dcterms:created xsi:type="dcterms:W3CDTF">2020-09-08T12:47:39Z</dcterms:created>
  <dcterms:modified xsi:type="dcterms:W3CDTF">2024-01-25T21:49:12Z</dcterms:modified>
</cp:coreProperties>
</file>